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42620.IND\Desktop\Strategy\Board Meeting\FY18\Q1 FY18\For external circulation\"/>
    </mc:Choice>
  </mc:AlternateContent>
  <bookViews>
    <workbookView xWindow="0" yWindow="0" windowWidth="20490" windowHeight="7455" tabRatio="689"/>
  </bookViews>
  <sheets>
    <sheet name="TOC" sheetId="1" r:id="rId1"/>
    <sheet name="Inc. st and BS (INR)" sheetId="2" r:id="rId2"/>
    <sheet name="Recos" sheetId="8" state="hidden" r:id="rId3"/>
    <sheet name="Inc. st and BS (USD)" sheetId="3" r:id="rId4"/>
    <sheet name="Inc. st-Clause 41(INR &amp; USD)" sheetId="4" r:id="rId5"/>
    <sheet name="Cashflow (INR &amp; USD)" sheetId="5" state="hidden" r:id="rId6"/>
    <sheet name="Other metrics" sheetId="6" r:id="rId7"/>
    <sheet name="Sheet1" sheetId="7" state="hidden" r:id="rId8"/>
  </sheets>
  <externalReferences>
    <externalReference r:id="rId9"/>
  </externalReferences>
  <definedNames>
    <definedName name="_xlnm.Print_Area" localSheetId="5">'Cashflow (INR &amp; USD)'!$A$1:$D$80</definedName>
    <definedName name="_xlnm.Print_Area" localSheetId="1">'Inc. st and BS (INR)'!$A$1:$M$57</definedName>
    <definedName name="_xlnm.Print_Area" localSheetId="3">'Inc. st and BS (USD)'!$A$2:$M$57</definedName>
    <definedName name="_xlnm.Print_Area" localSheetId="4">'Inc. st-Clause 41(INR &amp; USD)'!$A$1:$N$68</definedName>
    <definedName name="_xlnm.Print_Area" localSheetId="6">'Other metrics'!$A$4:$M$178</definedName>
    <definedName name="_xlnm.Print_Area" localSheetId="0">TOC!$A$1:$D$29</definedName>
    <definedName name="_xlnm.Print_Titles" localSheetId="6">'Other metrics'!$4:$4</definedName>
    <definedName name="Z_1BDB17FF_23D7_4E7C_95B3_2FBA200A21A3_.wvu.Cols" localSheetId="6" hidden="1">'Other metrics'!#REF!,'Other metrics'!#REF!</definedName>
    <definedName name="Z_1BDB17FF_23D7_4E7C_95B3_2FBA200A21A3_.wvu.PrintArea" localSheetId="0" hidden="1">TOC!$A$1:$D$29</definedName>
    <definedName name="Z_1BDB17FF_23D7_4E7C_95B3_2FBA200A21A3_.wvu.Rows" localSheetId="6" hidden="1">'Other metrics'!$150:$150</definedName>
    <definedName name="Z_30A113CD_1134_42CD_9BA8_3E1272F7CE65_.wvu.PrintArea" localSheetId="0" hidden="1">TOC!$A$1:$D$29</definedName>
    <definedName name="Z_77EB6D7C_65D5_4FE8_80EB_D5C6CB568CF8_.wvu.PrintArea" localSheetId="0" hidden="1">TOC!$A$1:$D$29</definedName>
    <definedName name="Z_77EB6D7C_65D5_4FE8_80EB_D5C6CB568CF8_.wvu.Rows" localSheetId="6" hidden="1">'Other metrics'!$150:$150</definedName>
    <definedName name="Z_A2D1E21C_9556_435B_8203_35CEEEFA09B8_.wvu.PrintArea" localSheetId="0" hidden="1">TOC!$A$1:$D$29</definedName>
    <definedName name="Z_AA03D33C_F4CC_45DE_A4C4_EB2FF93B3627_.wvu.PrintArea" localSheetId="0" hidden="1">TOC!$A$1:$D$29</definedName>
    <definedName name="Z_CE1DE926_D71B_4E51_931A_1E529B6BA3AC_.wvu.PrintArea" localSheetId="0" hidden="1">TOC!$A$1:$D$29</definedName>
  </definedNames>
  <calcPr calcId="152511"/>
  <customWorkbookViews>
    <customWorkbookView name="Jayant Biswas - Personal View" guid="{AA03D33C-F4CC-45DE-A4C4-EB2FF93B3627}" mergeInterval="0" personalView="1" maximized="1" xWindow="-8" yWindow="-8" windowWidth="1382" windowHeight="744" tabRatio="746" activeSheetId="6"/>
    <customWorkbookView name="Jaydeep Soni - Personal View" guid="{CE1DE926-D71B-4E51-931A-1E529B6BA3AC}" mergeInterval="0" personalView="1" maximized="1" xWindow="-8" yWindow="-8" windowWidth="1382" windowHeight="744" tabRatio="746" activeSheetId="6"/>
    <customWorkbookView name="Sanjay Rawa - Personal View" guid="{77EB6D7C-65D5-4FE8-80EB-D5C6CB568CF8}" mergeInterval="0" personalView="1" maximized="1" xWindow="-8" yWindow="-8" windowWidth="1382" windowHeight="744" tabRatio="746" activeSheetId="2"/>
    <customWorkbookView name="Ravikumar Mohare - Personal View" guid="{30A113CD-1134-42CD-9BA8-3E1272F7CE65}" mergeInterval="0" personalView="1" maximized="1" xWindow="-8" yWindow="-8" windowWidth="1382" windowHeight="722" tabRatio="746" activeSheetId="6"/>
    <customWorkbookView name="aditya.joshi - Personal View" guid="{1BDB17FF-23D7-4E7C-95B3-2FBA200A21A3}" mergeInterval="0" personalView="1" maximized="1" xWindow="-8" yWindow="-8" windowWidth="1382" windowHeight="744" tabRatio="746" activeSheetId="6"/>
    <customWorkbookView name="Aamod Pratham - Personal View" guid="{A2D1E21C-9556-435B-8203-35CEEEFA09B8}" mergeInterval="0" personalView="1" maximized="1" xWindow="-8" yWindow="-8" windowWidth="1382" windowHeight="784" tabRatio="783" activeSheetId="2"/>
  </customWorkbookViews>
  <fileRecoveryPr autoRecover="0"/>
</workbook>
</file>

<file path=xl/calcChain.xml><?xml version="1.0" encoding="utf-8"?>
<calcChain xmlns="http://schemas.openxmlformats.org/spreadsheetml/2006/main">
  <c r="C78" i="5" l="1"/>
  <c r="C149" i="5" s="1"/>
  <c r="D78" i="5"/>
  <c r="D149" i="5" s="1"/>
  <c r="D79" i="5" l="1"/>
  <c r="C79" i="5"/>
  <c r="D68" i="5"/>
  <c r="D143" i="5" s="1"/>
  <c r="D62" i="5"/>
  <c r="D137" i="5" s="1"/>
  <c r="D66" i="5"/>
  <c r="D141" i="5" s="1"/>
  <c r="D65" i="5"/>
  <c r="D140" i="5" s="1"/>
  <c r="D64" i="5"/>
  <c r="D139" i="5" s="1"/>
  <c r="D63" i="5"/>
  <c r="D138" i="5" s="1"/>
  <c r="D58" i="5"/>
  <c r="D133" i="5" s="1"/>
  <c r="D57" i="5"/>
  <c r="D132" i="5" s="1"/>
  <c r="D56" i="5"/>
  <c r="D131" i="5" s="1"/>
  <c r="D55" i="5"/>
  <c r="D130" i="5" s="1"/>
  <c r="D54" i="5"/>
  <c r="D129" i="5" s="1"/>
  <c r="D53" i="5"/>
  <c r="D128" i="5" s="1"/>
  <c r="D52" i="5"/>
  <c r="D127" i="5" s="1"/>
  <c r="D45" i="5"/>
  <c r="D120" i="5" s="1"/>
  <c r="D40" i="5"/>
  <c r="D115" i="5" s="1"/>
  <c r="D39" i="5"/>
  <c r="D114" i="5" s="1"/>
  <c r="D38" i="5"/>
  <c r="D113" i="5" s="1"/>
  <c r="D37" i="5"/>
  <c r="D112" i="5" s="1"/>
  <c r="D36" i="5"/>
  <c r="D111" i="5" s="1"/>
  <c r="D35" i="5"/>
  <c r="D110" i="5" s="1"/>
  <c r="D34" i="5"/>
  <c r="D109" i="5" s="1"/>
  <c r="D33" i="5"/>
  <c r="D108" i="5" s="1"/>
  <c r="D32" i="5"/>
  <c r="D107" i="5" s="1"/>
  <c r="D31" i="5"/>
  <c r="D106" i="5" s="1"/>
  <c r="D30" i="5"/>
  <c r="D105" i="5" s="1"/>
  <c r="D29" i="5"/>
  <c r="D104" i="5" s="1"/>
  <c r="D28" i="5"/>
  <c r="D103" i="5" s="1"/>
  <c r="D27" i="5"/>
  <c r="D102" i="5" s="1"/>
  <c r="D26" i="5"/>
  <c r="D101" i="5" s="1"/>
  <c r="D20" i="5"/>
  <c r="D19" i="5"/>
  <c r="D94" i="5" s="1"/>
  <c r="D18" i="5"/>
  <c r="D93" i="5" s="1"/>
  <c r="D17" i="5"/>
  <c r="D92" i="5" s="1"/>
  <c r="D16" i="5"/>
  <c r="D91" i="5" s="1"/>
  <c r="D15" i="5"/>
  <c r="D90" i="5" s="1"/>
  <c r="D14" i="5"/>
  <c r="D89" i="5" s="1"/>
  <c r="D13" i="5"/>
  <c r="D88" i="5" s="1"/>
  <c r="D11" i="5"/>
  <c r="D86" i="5" s="1"/>
  <c r="D10" i="5"/>
  <c r="D85" i="5" s="1"/>
  <c r="D9" i="5"/>
  <c r="D84" i="5" s="1"/>
  <c r="C7" i="5"/>
  <c r="C71" i="5"/>
  <c r="C146" i="5" s="1"/>
  <c r="C68" i="5"/>
  <c r="C143" i="5" s="1"/>
  <c r="C66" i="5"/>
  <c r="C141" i="5" s="1"/>
  <c r="C65" i="5"/>
  <c r="C140" i="5" s="1"/>
  <c r="C64" i="5"/>
  <c r="C139" i="5" s="1"/>
  <c r="C63" i="5"/>
  <c r="C138" i="5" s="1"/>
  <c r="C62" i="5"/>
  <c r="C137" i="5" s="1"/>
  <c r="C58" i="5"/>
  <c r="C133" i="5" s="1"/>
  <c r="C57" i="5"/>
  <c r="C132" i="5" s="1"/>
  <c r="C56" i="5"/>
  <c r="C131" i="5" s="1"/>
  <c r="C55" i="5"/>
  <c r="C130" i="5" s="1"/>
  <c r="C54" i="5"/>
  <c r="C129" i="5" s="1"/>
  <c r="C53" i="5"/>
  <c r="C128" i="5" s="1"/>
  <c r="C52" i="5"/>
  <c r="C127" i="5" s="1"/>
  <c r="C51" i="5"/>
  <c r="C126" i="5" s="1"/>
  <c r="C50" i="5"/>
  <c r="C125" i="5" s="1"/>
  <c r="C45" i="5"/>
  <c r="C120" i="5" s="1"/>
  <c r="C40" i="5"/>
  <c r="C115" i="5" s="1"/>
  <c r="C39" i="5"/>
  <c r="C114" i="5" s="1"/>
  <c r="C38" i="5"/>
  <c r="C113" i="5" s="1"/>
  <c r="C37" i="5"/>
  <c r="C112" i="5" s="1"/>
  <c r="C36" i="5"/>
  <c r="C111" i="5" s="1"/>
  <c r="C35" i="5"/>
  <c r="C110" i="5" s="1"/>
  <c r="C34" i="5"/>
  <c r="C109" i="5" s="1"/>
  <c r="C33" i="5"/>
  <c r="C108" i="5" s="1"/>
  <c r="C32" i="5"/>
  <c r="C107" i="5" s="1"/>
  <c r="C31" i="5"/>
  <c r="C106" i="5" s="1"/>
  <c r="C30" i="5"/>
  <c r="C105" i="5" s="1"/>
  <c r="C29" i="5"/>
  <c r="C104" i="5" s="1"/>
  <c r="C28" i="5"/>
  <c r="C103" i="5" s="1"/>
  <c r="C27" i="5"/>
  <c r="C102" i="5" s="1"/>
  <c r="C26" i="5"/>
  <c r="C101" i="5" s="1"/>
  <c r="C20" i="5"/>
  <c r="C19" i="5"/>
  <c r="C94" i="5" s="1"/>
  <c r="C18" i="5"/>
  <c r="C93" i="5" s="1"/>
  <c r="C17" i="5"/>
  <c r="C92" i="5" s="1"/>
  <c r="C16" i="5"/>
  <c r="C91" i="5" s="1"/>
  <c r="C15" i="5"/>
  <c r="C90" i="5" s="1"/>
  <c r="C14" i="5"/>
  <c r="C89" i="5" s="1"/>
  <c r="C13" i="5"/>
  <c r="C88" i="5" s="1"/>
  <c r="C12" i="5"/>
  <c r="C87" i="5" s="1"/>
  <c r="C11" i="5"/>
  <c r="C86" i="5" s="1"/>
  <c r="C10" i="5"/>
  <c r="C85" i="5" s="1"/>
  <c r="C9" i="5"/>
  <c r="C84" i="5" s="1"/>
  <c r="C96" i="5" l="1"/>
  <c r="D142" i="5"/>
  <c r="C142" i="5"/>
  <c r="C116" i="5"/>
  <c r="D116" i="5"/>
  <c r="D51" i="5"/>
  <c r="D126" i="5" s="1"/>
  <c r="C134" i="5"/>
  <c r="D50" i="5" l="1"/>
  <c r="D125" i="5" s="1"/>
  <c r="D134" i="5" s="1"/>
  <c r="D12" i="5"/>
  <c r="D87" i="5" s="1"/>
  <c r="D96" i="5" s="1"/>
  <c r="C18" i="8" l="1"/>
  <c r="F33" i="8"/>
  <c r="I32" i="8"/>
  <c r="I29" i="8"/>
  <c r="I28" i="8"/>
  <c r="I27" i="8"/>
  <c r="I26" i="8"/>
  <c r="I25" i="8"/>
  <c r="I24" i="8"/>
  <c r="I23" i="8"/>
  <c r="I22" i="8"/>
  <c r="C13" i="8"/>
  <c r="C7" i="8"/>
  <c r="B7" i="1"/>
  <c r="B8" i="1" s="1"/>
  <c r="B9" i="1" s="1"/>
  <c r="C21" i="5"/>
  <c r="C23" i="5" s="1"/>
  <c r="D21" i="5"/>
  <c r="C41" i="5"/>
  <c r="D41" i="5"/>
  <c r="C59" i="5"/>
  <c r="D59" i="5"/>
  <c r="C67" i="5"/>
  <c r="D67" i="5"/>
  <c r="I33" i="8" l="1"/>
  <c r="C43" i="5"/>
  <c r="C46" i="5" s="1"/>
  <c r="J33" i="8"/>
  <c r="C20" i="8"/>
  <c r="C23" i="8" l="1"/>
  <c r="C12" i="8"/>
  <c r="C14" i="8" s="1"/>
  <c r="C69" i="5"/>
  <c r="C73" i="5" s="1"/>
  <c r="D71" i="5" l="1"/>
  <c r="C6" i="8"/>
  <c r="C8" i="8" s="1"/>
  <c r="C4" i="8" l="1"/>
  <c r="C10" i="8" s="1"/>
  <c r="C16" i="8" s="1"/>
  <c r="C21" i="8" s="1"/>
  <c r="C82" i="5" l="1"/>
  <c r="C98" i="5" s="1"/>
  <c r="C118" i="5" s="1"/>
  <c r="C121" i="5" s="1"/>
  <c r="C144" i="5" s="1"/>
  <c r="C148" i="5" s="1"/>
  <c r="F148" i="5" s="1"/>
  <c r="D146" i="5" l="1"/>
  <c r="D7" i="5" l="1"/>
  <c r="D23" i="5" s="1"/>
  <c r="D43" i="5" s="1"/>
  <c r="D46" i="5" s="1"/>
  <c r="D69" i="5" s="1"/>
  <c r="D73" i="5" s="1"/>
  <c r="D82" i="5" l="1"/>
  <c r="D98" i="5" s="1"/>
  <c r="D118" i="5" s="1"/>
  <c r="D121" i="5" s="1"/>
  <c r="D144" i="5" s="1"/>
  <c r="D148" i="5" s="1"/>
  <c r="G148" i="5" s="1"/>
</calcChain>
</file>

<file path=xl/sharedStrings.xml><?xml version="1.0" encoding="utf-8"?>
<sst xmlns="http://schemas.openxmlformats.org/spreadsheetml/2006/main" count="528" uniqueCount="275">
  <si>
    <t>Other Metrics</t>
  </si>
  <si>
    <t>Table Of Contents</t>
  </si>
  <si>
    <t>FY 15</t>
  </si>
  <si>
    <t>Q1 FY 16</t>
  </si>
  <si>
    <t>Q2 FY 16</t>
  </si>
  <si>
    <t>Other Operating Income</t>
  </si>
  <si>
    <t>NA</t>
  </si>
  <si>
    <t>Other Expenses</t>
  </si>
  <si>
    <t>Depreciation</t>
  </si>
  <si>
    <t>Finance Costs</t>
  </si>
  <si>
    <t>Exceptional Expense</t>
  </si>
  <si>
    <t>Public Shareholding</t>
  </si>
  <si>
    <t>Promoter Shareholding</t>
  </si>
  <si>
    <t>Minority Interest</t>
  </si>
  <si>
    <t>Income Statement (INR Mn)</t>
  </si>
  <si>
    <t>Net Sales/Income from Operations</t>
  </si>
  <si>
    <t>Total income from operations</t>
  </si>
  <si>
    <t>Purchase of traded goods</t>
  </si>
  <si>
    <t>Changes in inventories of finished goods and stock in trade</t>
  </si>
  <si>
    <t>Employee benefits expense</t>
  </si>
  <si>
    <t>Total Expenses (excl. Depreciation)</t>
  </si>
  <si>
    <t>Other Income (Net)</t>
  </si>
  <si>
    <t>Tax expense</t>
  </si>
  <si>
    <t>Extraordinary items</t>
  </si>
  <si>
    <t>1.b</t>
  </si>
  <si>
    <t>Profit from operations before other income, finance costs and exceptional items (3-4)</t>
  </si>
  <si>
    <t>Profit from operations before finance costs and exceptional items  (5-6)</t>
  </si>
  <si>
    <t>Profit from operations after finance costs but before exceptional items  (7-8)</t>
  </si>
  <si>
    <t>Profit from ordinary activities before tax (9-10)</t>
  </si>
  <si>
    <t>Profit from ordinary activities after tax (11-12)</t>
  </si>
  <si>
    <t>Net profit for the period (13-14)</t>
  </si>
  <si>
    <t>Net profit after tax and minority interest (15-16)</t>
  </si>
  <si>
    <t>Rupee Dollar Rate</t>
  </si>
  <si>
    <t>Period Closing Rate</t>
  </si>
  <si>
    <t>Period Average Rate</t>
  </si>
  <si>
    <t>Profit before finance costs, tax and depriciation&amp;amortization (1-2)</t>
  </si>
  <si>
    <t>1.a</t>
  </si>
  <si>
    <t>2.a</t>
  </si>
  <si>
    <t>2.b</t>
  </si>
  <si>
    <t>2.c</t>
  </si>
  <si>
    <t>2.d</t>
  </si>
  <si>
    <t>Net profit after tax and minority interest (17/1.a %)</t>
  </si>
  <si>
    <t>Gross profit</t>
  </si>
  <si>
    <t>Interest</t>
  </si>
  <si>
    <t>Depreciation and amortisation</t>
  </si>
  <si>
    <t>Exchange Gain/(Loss)</t>
  </si>
  <si>
    <t>Provision for taxation</t>
  </si>
  <si>
    <t>Application Management Services</t>
  </si>
  <si>
    <t xml:space="preserve">Infrastructure Management Services </t>
  </si>
  <si>
    <t>Fixed Price</t>
  </si>
  <si>
    <t>Time &amp; Materials</t>
  </si>
  <si>
    <t>Revenue By Industry</t>
  </si>
  <si>
    <t>Number of million dollar Clients (LTM Revenue)</t>
  </si>
  <si>
    <t>1 Million dollar +</t>
  </si>
  <si>
    <t>5 Million dollar +</t>
  </si>
  <si>
    <t>10 Million dollar +</t>
  </si>
  <si>
    <t>20 Million dollar +</t>
  </si>
  <si>
    <t>Revenue- top 5 clients</t>
  </si>
  <si>
    <t>Revenue- top 10 clients</t>
  </si>
  <si>
    <t>Onsite</t>
  </si>
  <si>
    <t>Offshore</t>
  </si>
  <si>
    <t>Total</t>
  </si>
  <si>
    <t>Technical - Onsite</t>
  </si>
  <si>
    <t>Technical - Offshore</t>
  </si>
  <si>
    <t>Technical - BPO / Others</t>
  </si>
  <si>
    <t>Marketing</t>
  </si>
  <si>
    <t>Operating revenue</t>
  </si>
  <si>
    <t>Cost of revenue</t>
  </si>
  <si>
    <t>Operating expenses</t>
  </si>
  <si>
    <t>Other operating income</t>
  </si>
  <si>
    <t>Other income</t>
  </si>
  <si>
    <t>Profit before tax</t>
  </si>
  <si>
    <t>Minority interest</t>
  </si>
  <si>
    <t xml:space="preserve">Profit after tax </t>
  </si>
  <si>
    <t>% of revenue</t>
  </si>
  <si>
    <t>Profit after tax (before minority interest)</t>
  </si>
  <si>
    <t>Sequential Growth</t>
  </si>
  <si>
    <t>Year-Over-Year Growth</t>
  </si>
  <si>
    <t>Gross profit % of revenue</t>
  </si>
  <si>
    <t>Profit after tax % of revenue</t>
  </si>
  <si>
    <t>Cash Flow from Operating Activities :</t>
  </si>
  <si>
    <t>Profit before Taxation</t>
  </si>
  <si>
    <t>Adjustments for</t>
  </si>
  <si>
    <t>Effect of exchange differences on translation of foreign currency cash and cash equivalents</t>
  </si>
  <si>
    <t>Operating Profit before Working Capital Changes</t>
  </si>
  <si>
    <t>(Increase)/ decrease in inventories</t>
  </si>
  <si>
    <t>Increase/ (decrease) in other current liabilities</t>
  </si>
  <si>
    <t>Cash generated from Operations</t>
  </si>
  <si>
    <t>Cash Flow from Investing Activities</t>
  </si>
  <si>
    <t>Cash Flow from Financing Activities</t>
  </si>
  <si>
    <t>Opening Balance of Cash &amp; Cash Equivalents</t>
  </si>
  <si>
    <t>Closing Balance of Cash &amp; Cash Equivalents</t>
  </si>
  <si>
    <t>Sub total of adjustments</t>
  </si>
  <si>
    <t xml:space="preserve">Sub total of changes in working capital </t>
  </si>
  <si>
    <t>*The above Consolidated Cash Flow Statement has been prepared under the "Indirect Method" set out in Accounting Standard 3 on Cash Flow Statements.</t>
  </si>
  <si>
    <t>Client Data</t>
  </si>
  <si>
    <t>Revenue By Project Type</t>
  </si>
  <si>
    <t>Revenue By Service Offering</t>
  </si>
  <si>
    <t>Revenue By Geographical Segment</t>
  </si>
  <si>
    <t>Africa</t>
  </si>
  <si>
    <t>Maintenance</t>
  </si>
  <si>
    <t>Services</t>
  </si>
  <si>
    <t>% of women employees</t>
  </si>
  <si>
    <t>Rupee ZAR Rate</t>
  </si>
  <si>
    <t>Rupee Euro Rate</t>
  </si>
  <si>
    <t>Rupee GBP Rate</t>
  </si>
  <si>
    <t>Dollar</t>
  </si>
  <si>
    <t>Euro</t>
  </si>
  <si>
    <t>GBP</t>
  </si>
  <si>
    <t>ZAR</t>
  </si>
  <si>
    <t>Repeat business %</t>
  </si>
  <si>
    <t>Number of active clients</t>
  </si>
  <si>
    <t>New clients added in the period</t>
  </si>
  <si>
    <t>Cash on hand</t>
  </si>
  <si>
    <t>Balances with Banks :</t>
  </si>
  <si>
    <t>In current accounts</t>
  </si>
  <si>
    <t>Deposit with original maturity of less than three months</t>
  </si>
  <si>
    <t>Unpaid dividend accounts</t>
  </si>
  <si>
    <t>Other Bank Balances:</t>
  </si>
  <si>
    <t>Cash and Cash Equivalents (USD mn)</t>
  </si>
  <si>
    <t>Operating revenue (Constant Currency mn)</t>
  </si>
  <si>
    <t>Utilization</t>
  </si>
  <si>
    <t>Profit before finance costs, tax and depriciation&amp;amortization % to revenue (3/1.a %)</t>
  </si>
  <si>
    <t>Profit from ordinary activities before tax % to revenue (11/1.a %)</t>
  </si>
  <si>
    <t>Earnings before interest and tax (EBIT)</t>
  </si>
  <si>
    <t>EBIT % of revenue</t>
  </si>
  <si>
    <t>EBITDA % of revenue</t>
  </si>
  <si>
    <t>Earnings before interest, tax, depreciation and amortization (EBITDA)</t>
  </si>
  <si>
    <t xml:space="preserve">Cashflow Statement (INR Mn) </t>
  </si>
  <si>
    <t>Employee data</t>
  </si>
  <si>
    <t xml:space="preserve">Net Cash from Operating activities (1) </t>
  </si>
  <si>
    <t>Net Cash used in Investing Activities (2)</t>
  </si>
  <si>
    <t>Net Cash used in Financing Activities (3)</t>
  </si>
  <si>
    <t>Net Increase/(Decrease) in Cash and Cash Equivalents (4=1+2+3)</t>
  </si>
  <si>
    <t>Sales and marketing expenses</t>
  </si>
  <si>
    <t>General and administration expenses</t>
  </si>
  <si>
    <t>Income Statement and Balance Sheet (INR)</t>
  </si>
  <si>
    <t>Constant Currency Growth By Service Offering (QoQ %)</t>
  </si>
  <si>
    <t>Constant Currency Growth By Industry (QoQ %)</t>
  </si>
  <si>
    <t>Constant Currency Growth By Geography (QoQ %)</t>
  </si>
  <si>
    <t>Manufacturing</t>
  </si>
  <si>
    <t>Others</t>
  </si>
  <si>
    <t>Revenue mix</t>
  </si>
  <si>
    <t>Revenue By Currency</t>
  </si>
  <si>
    <t>Debt (USD mn)</t>
  </si>
  <si>
    <t>Short-term debt</t>
  </si>
  <si>
    <t>Long-term debt</t>
  </si>
  <si>
    <t>Capex (USD Mn)</t>
  </si>
  <si>
    <t>Shareholding</t>
  </si>
  <si>
    <t>Utilization (excluding Trainees)</t>
  </si>
  <si>
    <t xml:space="preserve">Attrition </t>
  </si>
  <si>
    <t xml:space="preserve">Billed </t>
  </si>
  <si>
    <t xml:space="preserve">Unbilled </t>
  </si>
  <si>
    <t xml:space="preserve">Income Statement - Clause 41 format (INR and USD) </t>
  </si>
  <si>
    <t>Accounts receivables (in days)</t>
  </si>
  <si>
    <t>Effective Tax Rate</t>
  </si>
  <si>
    <t>Exchange Rates</t>
  </si>
  <si>
    <t>Support (including trainees)</t>
  </si>
  <si>
    <t xml:space="preserve">Basic </t>
  </si>
  <si>
    <t xml:space="preserve">Diluted </t>
  </si>
  <si>
    <t xml:space="preserve">Outstanding Hedges </t>
  </si>
  <si>
    <t>Income Statement (USD Mn)</t>
  </si>
  <si>
    <t>Cashflow Statement (USD Mn)</t>
  </si>
  <si>
    <t>Constant Currency</t>
  </si>
  <si>
    <t>Onsite:Offshore</t>
  </si>
  <si>
    <t>Revenue from top clients</t>
  </si>
  <si>
    <t>Headcount</t>
  </si>
  <si>
    <t xml:space="preserve">Total </t>
  </si>
  <si>
    <t xml:space="preserve">Summary of Cash and Cash Equivalents </t>
  </si>
  <si>
    <t>Summary of Debt</t>
  </si>
  <si>
    <t>Value</t>
  </si>
  <si>
    <t>Avg. Rate/ INR</t>
  </si>
  <si>
    <t xml:space="preserve">USD </t>
  </si>
  <si>
    <t>A</t>
  </si>
  <si>
    <t>B</t>
  </si>
  <si>
    <t>Q3 FY 16</t>
  </si>
  <si>
    <t>Balance in Unclaimed Dividend accounts</t>
  </si>
  <si>
    <t>Revenue- top 20 clients</t>
  </si>
  <si>
    <t>US</t>
  </si>
  <si>
    <t>Europe</t>
  </si>
  <si>
    <t>ROW</t>
  </si>
  <si>
    <t>Financial Services</t>
  </si>
  <si>
    <t>Emerging</t>
  </si>
  <si>
    <t>Earning Per Share (INR/share)</t>
  </si>
  <si>
    <t xml:space="preserve">   Maintenance</t>
  </si>
  <si>
    <t xml:space="preserve">   Services</t>
  </si>
  <si>
    <t>Retail and Consumer Services</t>
  </si>
  <si>
    <t>Gross employees added during the period</t>
  </si>
  <si>
    <t>Attrition</t>
  </si>
  <si>
    <t>Q4 FY 16</t>
  </si>
  <si>
    <t>FY 16</t>
  </si>
  <si>
    <t>Q1 FY 17</t>
  </si>
  <si>
    <t>Q2 FY 17</t>
  </si>
  <si>
    <t>Q3 FY 17</t>
  </si>
  <si>
    <t>Q4 FY 17</t>
  </si>
  <si>
    <t>FY 17</t>
  </si>
  <si>
    <t>FY 16 - Q4 Revenue</t>
  </si>
  <si>
    <t>All figures (in USD M)</t>
  </si>
  <si>
    <t>Less : Smartest Energy pass thru license sale in Q4  FY 16</t>
  </si>
  <si>
    <t xml:space="preserve">Less : Savola pass thru License sale in Q1 FY 17 </t>
  </si>
  <si>
    <r>
      <t xml:space="preserve">FY 16 - Q4 Gross Margin </t>
    </r>
    <r>
      <rPr>
        <b/>
        <sz val="11"/>
        <color theme="1"/>
        <rFont val="Calibri"/>
        <family val="2"/>
        <scheme val="minor"/>
      </rPr>
      <t>[ A ]</t>
    </r>
  </si>
  <si>
    <t>Gross Margin Reco</t>
  </si>
  <si>
    <t>FY 17 Q1 Revenue</t>
  </si>
  <si>
    <r>
      <t xml:space="preserve">FY 16 - Q4 Revenue without any pass thru sale </t>
    </r>
    <r>
      <rPr>
        <b/>
        <sz val="11"/>
        <color theme="1"/>
        <rFont val="Calibri"/>
        <family val="2"/>
        <scheme val="minor"/>
      </rPr>
      <t>[ B ]</t>
    </r>
  </si>
  <si>
    <r>
      <t xml:space="preserve">Revised Gross Margin FY 16 Q4    </t>
    </r>
    <r>
      <rPr>
        <b/>
        <sz val="11"/>
        <color theme="1"/>
        <rFont val="Calibri"/>
        <family val="2"/>
        <scheme val="minor"/>
      </rPr>
      <t>C =</t>
    </r>
    <r>
      <rPr>
        <sz val="11"/>
        <color theme="1"/>
        <rFont val="Calibri"/>
        <family val="2"/>
        <scheme val="minor"/>
      </rPr>
      <t xml:space="preserve">   </t>
    </r>
    <r>
      <rPr>
        <b/>
        <sz val="11"/>
        <color theme="1"/>
        <rFont val="Calibri"/>
        <family val="2"/>
        <scheme val="minor"/>
      </rPr>
      <t>[ A / B ]</t>
    </r>
  </si>
  <si>
    <t>Offshore Revenue</t>
  </si>
  <si>
    <t>INDIA</t>
  </si>
  <si>
    <t>PA India</t>
  </si>
  <si>
    <t>PA Inc</t>
  </si>
  <si>
    <t>Singapore</t>
  </si>
  <si>
    <t>PSI</t>
  </si>
  <si>
    <t>Zensar Africa Holding (PTY) LTD</t>
  </si>
  <si>
    <t>Zensar South Africa (PTY) LTD</t>
  </si>
  <si>
    <t>UK</t>
  </si>
  <si>
    <t>Q4 Rate</t>
  </si>
  <si>
    <t>Q3 Rate</t>
  </si>
  <si>
    <t>INR M</t>
  </si>
  <si>
    <t xml:space="preserve">Expected Gross Margin for FY 17 Q1 </t>
  </si>
  <si>
    <t>Actual Gross Margin in FY 17 Q1</t>
  </si>
  <si>
    <t>Australia</t>
  </si>
  <si>
    <t>Middle East</t>
  </si>
  <si>
    <r>
      <t xml:space="preserve">FY 17 - Q1 Revenue without any pass thru sale </t>
    </r>
    <r>
      <rPr>
        <b/>
        <sz val="11"/>
        <color theme="1"/>
        <rFont val="Calibri"/>
        <family val="2"/>
        <scheme val="minor"/>
      </rPr>
      <t>[ D ]</t>
    </r>
  </si>
  <si>
    <t xml:space="preserve">Adjustments </t>
  </si>
  <si>
    <t>1) Increase in Gross Margin from Multi Vendor Support  in IMS Cloud business</t>
  </si>
  <si>
    <r>
      <t xml:space="preserve">FY 17 Q1 Gross Margin on Revenue without pass thru sale </t>
    </r>
    <r>
      <rPr>
        <b/>
        <sz val="11"/>
        <color theme="1"/>
        <rFont val="Calibri"/>
        <family val="2"/>
        <scheme val="minor"/>
      </rPr>
      <t>[  C x D ]</t>
    </r>
  </si>
  <si>
    <t>3) Exchange impact on Offshore Revenue on Q1</t>
  </si>
  <si>
    <t>2) Lower Margin/Utilisation</t>
  </si>
  <si>
    <t>IND AS</t>
  </si>
  <si>
    <t>Employee share based payment expense</t>
  </si>
  <si>
    <t>(Profit) / loss on sale of investments (net)</t>
  </si>
  <si>
    <t>Changes in fair value of financial assets/liabilities measured at fair value through profit and loss</t>
  </si>
  <si>
    <t>Unwinding of discount on security deposits</t>
  </si>
  <si>
    <t>Dividend income</t>
  </si>
  <si>
    <t>Interest income</t>
  </si>
  <si>
    <t>Finance costs</t>
  </si>
  <si>
    <t>Profit on sale of tangible assets (net)</t>
  </si>
  <si>
    <t>Provision for doubtful debts</t>
  </si>
  <si>
    <t>Bad debts written off</t>
  </si>
  <si>
    <t>Net exchange differences</t>
  </si>
  <si>
    <t>Change in operating assets and liabilities</t>
  </si>
  <si>
    <t>(Increase)/ decrease in other non current financial assets</t>
  </si>
  <si>
    <t>(Increase)/ decrease in other non current assets</t>
  </si>
  <si>
    <t>(Increase)/decrease in trade receivables</t>
  </si>
  <si>
    <t>(Increase)/decrease in other current financial assets</t>
  </si>
  <si>
    <t>(Increase)/ decrease in other current assets</t>
  </si>
  <si>
    <t>Increase/(decrease) in other non current financial liabilities</t>
  </si>
  <si>
    <t>Increase/(decrease) in non current provisions</t>
  </si>
  <si>
    <t>Increase/(decrease) in non current employee benefit obligations</t>
  </si>
  <si>
    <t>Increase/(decrease) in other non current liabilities</t>
  </si>
  <si>
    <t>Increase/(decrease) in trade payables</t>
  </si>
  <si>
    <t>Increase/ (decrease) in other current financial liabilities</t>
  </si>
  <si>
    <t>Increase/ (decrease) in current provisions</t>
  </si>
  <si>
    <t>Increase/ (decrease) in current employee benefit obligations</t>
  </si>
  <si>
    <t>Income taxes paid (net of refunds)</t>
  </si>
  <si>
    <t>Purchase of tangible/intangible assets including capital
work in progress</t>
  </si>
  <si>
    <t>Purchase of business</t>
  </si>
  <si>
    <t>Sale of tangible/intangible assets</t>
  </si>
  <si>
    <t>Purchase of  non current investments</t>
  </si>
  <si>
    <t>Sale of non current investments</t>
  </si>
  <si>
    <t>Sale of investments</t>
  </si>
  <si>
    <t>Purchase of investments</t>
  </si>
  <si>
    <t>Proceeds from share allotment  under employee stock option schemes</t>
  </si>
  <si>
    <t>Interest paid</t>
  </si>
  <si>
    <t>Proceeds / (repayment) of short-term borrowings</t>
  </si>
  <si>
    <t>Proceeds / (repayment) of long-term borrowings</t>
  </si>
  <si>
    <t>Dividend on equity shares and tax thereon</t>
  </si>
  <si>
    <t>Q1 FY 18</t>
  </si>
  <si>
    <t>Summary of Capex</t>
  </si>
  <si>
    <t>Investment in Mutual Funds</t>
  </si>
  <si>
    <t>Other Income (net)</t>
  </si>
  <si>
    <t>Note- EBITDA includes other income of operating nature.</t>
  </si>
  <si>
    <t>Note : Depreciation charge for Q1 and Q2 FY17 have been reinstated by INR 17.6 mn each on account of retrospective adoption of business combination.</t>
  </si>
  <si>
    <t>Note : Depreciation charge for Q1 and Q2 FY17 have been reinstated by USD 0.26 mn each on account of retrospective adoption of business combination.</t>
  </si>
  <si>
    <t>Income Statement and Balance Sheet (USD)</t>
  </si>
  <si>
    <t>Note: All financials in this document are as per the Ind - AS reporting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</si>
</sst>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_ * #,##0.0_ ;_ * \-#,##0.0_ ;_ * &quot;-&quot;??_ ;_ @_ "/>
    <numFmt numFmtId="168" formatCode="_([$€-2]* #,##0.00_);_([$€-2]* \(#,##0.00\);_([$€-2]* &quot;-&quot;??_)"/>
    <numFmt numFmtId="169" formatCode="0.0"/>
    <numFmt numFmtId="170" formatCode="_ * #,##0.0_ ;_ * \-#,##0.0_ ;_ * &quot;-&quot;?_ ;_ @_ "/>
    <numFmt numFmtId="171" formatCode="_ * #,##0.00_ ;_ * \-#,##0.00_ ;_ * &quot;-&quot;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name val="Arial"/>
      <family val="2"/>
    </font>
    <font>
      <u/>
      <sz val="12.1"/>
      <color theme="10"/>
      <name val="Calibri"/>
      <family val="2"/>
    </font>
    <font>
      <u/>
      <sz val="10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8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7" fillId="0" borderId="1" xfId="5" applyFont="1" applyBorder="1" applyAlignment="1" applyProtection="1"/>
    <xf numFmtId="43" fontId="0" fillId="0" borderId="0" xfId="1" applyFont="1"/>
    <xf numFmtId="43" fontId="8" fillId="0" borderId="4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0" fillId="0" borderId="0" xfId="0" applyNumberFormat="1"/>
    <xf numFmtId="0" fontId="10" fillId="0" borderId="5" xfId="0" applyFont="1" applyBorder="1"/>
    <xf numFmtId="0" fontId="0" fillId="0" borderId="11" xfId="0" applyBorder="1"/>
    <xf numFmtId="0" fontId="0" fillId="0" borderId="6" xfId="0" applyBorder="1"/>
    <xf numFmtId="43" fontId="0" fillId="0" borderId="0" xfId="1" applyFont="1" applyBorder="1"/>
    <xf numFmtId="0" fontId="0" fillId="0" borderId="0" xfId="0" applyBorder="1"/>
    <xf numFmtId="43" fontId="0" fillId="0" borderId="2" xfId="1" applyFont="1" applyBorder="1"/>
    <xf numFmtId="0" fontId="0" fillId="0" borderId="2" xfId="0" applyBorder="1"/>
    <xf numFmtId="0" fontId="0" fillId="0" borderId="10" xfId="0" applyBorder="1"/>
    <xf numFmtId="0" fontId="9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3" fontId="0" fillId="0" borderId="17" xfId="1" applyFont="1" applyBorder="1"/>
    <xf numFmtId="43" fontId="0" fillId="0" borderId="15" xfId="1" applyFont="1" applyBorder="1"/>
    <xf numFmtId="43" fontId="8" fillId="0" borderId="18" xfId="1" applyFont="1" applyBorder="1"/>
    <xf numFmtId="0" fontId="0" fillId="0" borderId="19" xfId="0" applyBorder="1"/>
    <xf numFmtId="10" fontId="0" fillId="0" borderId="20" xfId="2" applyNumberFormat="1" applyFont="1" applyBorder="1"/>
    <xf numFmtId="43" fontId="8" fillId="0" borderId="18" xfId="0" applyNumberFormat="1" applyFont="1" applyBorder="1"/>
    <xf numFmtId="43" fontId="0" fillId="0" borderId="15" xfId="0" applyNumberFormat="1" applyBorder="1"/>
    <xf numFmtId="0" fontId="10" fillId="0" borderId="14" xfId="0" applyFont="1" applyBorder="1"/>
    <xf numFmtId="0" fontId="8" fillId="0" borderId="19" xfId="0" applyFont="1" applyBorder="1"/>
    <xf numFmtId="0" fontId="8" fillId="0" borderId="21" xfId="0" applyFont="1" applyBorder="1"/>
    <xf numFmtId="43" fontId="8" fillId="0" borderId="22" xfId="1" applyFont="1" applyBorder="1"/>
    <xf numFmtId="0" fontId="0" fillId="0" borderId="14" xfId="0" applyFill="1" applyBorder="1"/>
    <xf numFmtId="43" fontId="0" fillId="0" borderId="15" xfId="0" applyNumberForma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2" fillId="0" borderId="0" xfId="2" applyNumberFormat="1" applyFont="1"/>
    <xf numFmtId="43" fontId="12" fillId="0" borderId="0" xfId="1" applyFont="1"/>
    <xf numFmtId="0" fontId="16" fillId="0" borderId="0" xfId="3" applyFont="1" applyFill="1" applyBorder="1" applyAlignment="1">
      <alignment horizontal="left" indent="2"/>
    </xf>
    <xf numFmtId="166" fontId="17" fillId="0" borderId="0" xfId="2" applyNumberFormat="1" applyFont="1" applyFill="1" applyBorder="1" applyAlignment="1"/>
    <xf numFmtId="166" fontId="17" fillId="0" borderId="0" xfId="2" applyNumberFormat="1" applyFont="1" applyBorder="1" applyAlignment="1"/>
    <xf numFmtId="165" fontId="17" fillId="0" borderId="0" xfId="1" applyNumberFormat="1" applyFont="1" applyBorder="1" applyAlignment="1">
      <alignment horizontal="right"/>
    </xf>
    <xf numFmtId="0" fontId="17" fillId="0" borderId="0" xfId="0" applyFont="1"/>
    <xf numFmtId="165" fontId="12" fillId="0" borderId="0" xfId="1" applyNumberFormat="1" applyFont="1" applyBorder="1" applyAlignment="1"/>
    <xf numFmtId="165" fontId="12" fillId="0" borderId="0" xfId="1" applyNumberFormat="1" applyFont="1" applyFill="1" applyBorder="1" applyAlignment="1"/>
    <xf numFmtId="0" fontId="12" fillId="0" borderId="0" xfId="0" applyFont="1" applyFill="1" applyBorder="1" applyAlignment="1">
      <alignment horizontal="left"/>
    </xf>
    <xf numFmtId="43" fontId="12" fillId="0" borderId="0" xfId="0" applyNumberFormat="1" applyFont="1" applyFill="1"/>
    <xf numFmtId="165" fontId="12" fillId="0" borderId="0" xfId="0" applyNumberFormat="1" applyFont="1" applyFill="1"/>
    <xf numFmtId="0" fontId="17" fillId="0" borderId="0" xfId="0" applyFont="1" applyFill="1" applyBorder="1"/>
    <xf numFmtId="0" fontId="17" fillId="0" borderId="0" xfId="0" applyFont="1" applyFill="1"/>
    <xf numFmtId="165" fontId="17" fillId="0" borderId="0" xfId="1" applyNumberFormat="1" applyFont="1" applyBorder="1" applyAlignment="1"/>
    <xf numFmtId="0" fontId="11" fillId="0" borderId="0" xfId="0" applyFont="1" applyFill="1" applyBorder="1"/>
    <xf numFmtId="166" fontId="11" fillId="0" borderId="0" xfId="2" applyNumberFormat="1" applyFont="1" applyFill="1" applyBorder="1" applyAlignment="1"/>
    <xf numFmtId="165" fontId="11" fillId="0" borderId="0" xfId="1" applyNumberFormat="1" applyFont="1" applyFill="1" applyBorder="1" applyAlignment="1"/>
    <xf numFmtId="0" fontId="12" fillId="0" borderId="0" xfId="0" applyFont="1" applyFill="1" applyBorder="1"/>
    <xf numFmtId="0" fontId="11" fillId="0" borderId="0" xfId="0" applyFont="1" applyFill="1"/>
    <xf numFmtId="166" fontId="17" fillId="0" borderId="0" xfId="2" applyNumberFormat="1" applyFont="1" applyFill="1"/>
    <xf numFmtId="166" fontId="12" fillId="0" borderId="0" xfId="2" applyNumberFormat="1" applyFont="1" applyFill="1"/>
    <xf numFmtId="165" fontId="12" fillId="0" borderId="0" xfId="0" applyNumberFormat="1" applyFont="1"/>
    <xf numFmtId="165" fontId="12" fillId="0" borderId="0" xfId="1" applyNumberFormat="1" applyFont="1"/>
    <xf numFmtId="165" fontId="12" fillId="0" borderId="0" xfId="1" applyNumberFormat="1" applyFont="1" applyFill="1" applyBorder="1"/>
    <xf numFmtId="165" fontId="12" fillId="0" borderId="0" xfId="0" applyNumberFormat="1" applyFont="1" applyAlignment="1">
      <alignment horizontal="right"/>
    </xf>
    <xf numFmtId="165" fontId="12" fillId="0" borderId="0" xfId="0" applyNumberFormat="1" applyFont="1" applyFill="1" applyBorder="1"/>
    <xf numFmtId="165" fontId="11" fillId="0" borderId="0" xfId="1" applyNumberFormat="1" applyFont="1" applyFill="1" applyBorder="1"/>
    <xf numFmtId="165" fontId="12" fillId="0" borderId="0" xfId="0" applyNumberFormat="1" applyFont="1" applyFill="1" applyAlignment="1">
      <alignment horizontal="right"/>
    </xf>
    <xf numFmtId="165" fontId="12" fillId="0" borderId="0" xfId="1" applyNumberFormat="1" applyFont="1" applyFill="1" applyAlignment="1">
      <alignment horizontal="right"/>
    </xf>
    <xf numFmtId="165" fontId="11" fillId="0" borderId="0" xfId="0" applyNumberFormat="1" applyFont="1" applyFill="1" applyBorder="1"/>
    <xf numFmtId="43" fontId="12" fillId="0" borderId="0" xfId="0" applyNumberFormat="1" applyFont="1"/>
    <xf numFmtId="0" fontId="14" fillId="3" borderId="3" xfId="0" applyFont="1" applyFill="1" applyBorder="1" applyAlignment="1"/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left"/>
    </xf>
    <xf numFmtId="165" fontId="14" fillId="4" borderId="3" xfId="1" applyNumberFormat="1" applyFont="1" applyFill="1" applyBorder="1" applyAlignment="1"/>
    <xf numFmtId="0" fontId="14" fillId="4" borderId="3" xfId="0" applyFont="1" applyFill="1" applyBorder="1"/>
    <xf numFmtId="165" fontId="14" fillId="4" borderId="3" xfId="1" applyNumberFormat="1" applyFont="1" applyFill="1" applyBorder="1"/>
    <xf numFmtId="170" fontId="12" fillId="0" borderId="0" xfId="0" applyNumberFormat="1" applyFont="1"/>
    <xf numFmtId="167" fontId="12" fillId="0" borderId="0" xfId="1" applyNumberFormat="1" applyFont="1" applyBorder="1" applyAlignment="1"/>
    <xf numFmtId="167" fontId="12" fillId="0" borderId="0" xfId="1" applyNumberFormat="1" applyFont="1" applyFill="1" applyBorder="1" applyAlignment="1"/>
    <xf numFmtId="171" fontId="12" fillId="0" borderId="0" xfId="0" applyNumberFormat="1" applyFont="1"/>
    <xf numFmtId="167" fontId="11" fillId="0" borderId="0" xfId="1" applyNumberFormat="1" applyFont="1" applyFill="1" applyBorder="1" applyAlignment="1"/>
    <xf numFmtId="10" fontId="17" fillId="0" borderId="0" xfId="2" applyNumberFormat="1" applyFont="1" applyFill="1" applyBorder="1" applyAlignment="1"/>
    <xf numFmtId="43" fontId="17" fillId="0" borderId="0" xfId="0" applyNumberFormat="1" applyFont="1" applyFill="1"/>
    <xf numFmtId="167" fontId="12" fillId="0" borderId="0" xfId="1" applyNumberFormat="1" applyFont="1" applyFill="1"/>
    <xf numFmtId="43" fontId="12" fillId="0" borderId="0" xfId="1" applyFont="1" applyFill="1" applyBorder="1" applyAlignment="1"/>
    <xf numFmtId="43" fontId="11" fillId="0" borderId="0" xfId="2" applyNumberFormat="1" applyFont="1" applyFill="1" applyBorder="1" applyAlignment="1"/>
    <xf numFmtId="0" fontId="12" fillId="0" borderId="0" xfId="0" applyFont="1" applyBorder="1"/>
    <xf numFmtId="167" fontId="12" fillId="0" borderId="0" xfId="0" applyNumberFormat="1" applyFont="1" applyAlignment="1">
      <alignment horizontal="right"/>
    </xf>
    <xf numFmtId="167" fontId="12" fillId="0" borderId="0" xfId="1" applyNumberFormat="1" applyFont="1" applyFill="1" applyBorder="1" applyAlignment="1">
      <alignment horizontal="right"/>
    </xf>
    <xf numFmtId="167" fontId="12" fillId="0" borderId="0" xfId="0" applyNumberFormat="1" applyFont="1" applyFill="1" applyAlignment="1">
      <alignment horizontal="right"/>
    </xf>
    <xf numFmtId="167" fontId="12" fillId="0" borderId="0" xfId="1" applyNumberFormat="1" applyFont="1"/>
    <xf numFmtId="164" fontId="12" fillId="0" borderId="0" xfId="0" applyNumberFormat="1" applyFont="1"/>
    <xf numFmtId="167" fontId="14" fillId="4" borderId="3" xfId="1" applyNumberFormat="1" applyFont="1" applyFill="1" applyBorder="1" applyAlignment="1"/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12" fillId="0" borderId="0" xfId="1" applyNumberFormat="1" applyFont="1" applyBorder="1"/>
    <xf numFmtId="166" fontId="17" fillId="0" borderId="0" xfId="2" applyNumberFormat="1" applyFont="1" applyFill="1" applyBorder="1" applyAlignment="1">
      <alignment horizontal="center"/>
    </xf>
    <xf numFmtId="166" fontId="17" fillId="0" borderId="0" xfId="2" applyNumberFormat="1" applyFont="1" applyFill="1" applyBorder="1" applyAlignment="1">
      <alignment horizontal="right"/>
    </xf>
    <xf numFmtId="166" fontId="17" fillId="0" borderId="0" xfId="2" applyNumberFormat="1" applyFont="1" applyBorder="1"/>
    <xf numFmtId="167" fontId="12" fillId="0" borderId="0" xfId="1" applyNumberFormat="1" applyFont="1" applyBorder="1"/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165" fontId="12" fillId="0" borderId="2" xfId="0" applyNumberFormat="1" applyFont="1" applyFill="1" applyBorder="1"/>
    <xf numFmtId="165" fontId="13" fillId="0" borderId="0" xfId="0" applyNumberFormat="1" applyFont="1" applyFill="1" applyBorder="1" applyAlignment="1"/>
    <xf numFmtId="165" fontId="12" fillId="0" borderId="0" xfId="0" applyNumberFormat="1" applyFont="1" applyBorder="1"/>
    <xf numFmtId="165" fontId="12" fillId="0" borderId="0" xfId="0" applyNumberFormat="1" applyFont="1" applyFill="1" applyAlignment="1"/>
    <xf numFmtId="165" fontId="12" fillId="0" borderId="0" xfId="0" applyNumberFormat="1" applyFont="1" applyFill="1" applyBorder="1" applyAlignment="1"/>
    <xf numFmtId="165" fontId="12" fillId="0" borderId="0" xfId="0" applyNumberFormat="1" applyFont="1" applyBorder="1" applyAlignment="1"/>
    <xf numFmtId="165" fontId="18" fillId="0" borderId="0" xfId="0" applyNumberFormat="1" applyFont="1" applyFill="1" applyBorder="1" applyAlignment="1">
      <alignment horizontal="lef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/>
    <xf numFmtId="9" fontId="12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165" fontId="15" fillId="0" borderId="0" xfId="0" applyNumberFormat="1" applyFont="1" applyBorder="1" applyAlignment="1"/>
    <xf numFmtId="166" fontId="12" fillId="0" borderId="0" xfId="0" applyNumberFormat="1" applyFont="1" applyFill="1" applyBorder="1" applyAlignment="1"/>
    <xf numFmtId="165" fontId="11" fillId="0" borderId="2" xfId="0" applyNumberFormat="1" applyFont="1" applyFill="1" applyBorder="1" applyAlignment="1"/>
    <xf numFmtId="9" fontId="11" fillId="0" borderId="2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/>
    <xf numFmtId="9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Alignment="1"/>
    <xf numFmtId="9" fontId="11" fillId="0" borderId="0" xfId="0" applyNumberFormat="1" applyFont="1" applyFill="1" applyAlignment="1">
      <alignment horizontal="right"/>
    </xf>
    <xf numFmtId="9" fontId="12" fillId="0" borderId="0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/>
    <xf numFmtId="165" fontId="19" fillId="0" borderId="0" xfId="0" applyNumberFormat="1" applyFont="1" applyFill="1" applyBorder="1" applyAlignment="1"/>
    <xf numFmtId="167" fontId="11" fillId="0" borderId="0" xfId="1" applyNumberFormat="1" applyFont="1" applyFill="1" applyBorder="1" applyAlignment="1">
      <alignment horizontal="right"/>
    </xf>
    <xf numFmtId="165" fontId="12" fillId="0" borderId="0" xfId="2" applyNumberFormat="1" applyFont="1" applyFill="1"/>
    <xf numFmtId="165" fontId="12" fillId="0" borderId="0" xfId="2" applyNumberFormat="1" applyFont="1" applyFill="1" applyBorder="1"/>
    <xf numFmtId="165" fontId="12" fillId="0" borderId="2" xfId="2" applyNumberFormat="1" applyFont="1" applyFill="1" applyBorder="1"/>
    <xf numFmtId="166" fontId="12" fillId="0" borderId="2" xfId="0" applyNumberFormat="1" applyFont="1" applyFill="1" applyBorder="1" applyAlignment="1">
      <alignment horizontal="right"/>
    </xf>
    <xf numFmtId="165" fontId="11" fillId="0" borderId="0" xfId="0" applyNumberFormat="1" applyFont="1" applyFill="1" applyAlignment="1">
      <alignment horizontal="right"/>
    </xf>
    <xf numFmtId="165" fontId="11" fillId="2" borderId="0" xfId="0" applyNumberFormat="1" applyFont="1" applyFill="1" applyBorder="1" applyAlignment="1"/>
    <xf numFmtId="165" fontId="11" fillId="0" borderId="0" xfId="0" applyNumberFormat="1" applyFont="1" applyBorder="1" applyAlignment="1"/>
    <xf numFmtId="165" fontId="12" fillId="2" borderId="0" xfId="0" applyNumberFormat="1" applyFont="1" applyFill="1" applyBorder="1" applyAlignment="1"/>
    <xf numFmtId="165" fontId="11" fillId="0" borderId="2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/>
    <xf numFmtId="165" fontId="11" fillId="0" borderId="0" xfId="0" applyNumberFormat="1" applyFont="1" applyFill="1" applyBorder="1" applyAlignment="1">
      <alignment horizontal="left"/>
    </xf>
    <xf numFmtId="165" fontId="20" fillId="0" borderId="0" xfId="0" applyNumberFormat="1" applyFont="1" applyFill="1" applyBorder="1" applyAlignment="1"/>
    <xf numFmtId="165" fontId="12" fillId="2" borderId="0" xfId="0" applyNumberFormat="1" applyFont="1" applyFill="1" applyBorder="1"/>
    <xf numFmtId="165" fontId="11" fillId="2" borderId="2" xfId="0" applyNumberFormat="1" applyFont="1" applyFill="1" applyBorder="1"/>
    <xf numFmtId="165" fontId="11" fillId="0" borderId="2" xfId="0" applyNumberFormat="1" applyFont="1" applyFill="1" applyBorder="1"/>
    <xf numFmtId="166" fontId="11" fillId="0" borderId="2" xfId="0" applyNumberFormat="1" applyFont="1" applyFill="1" applyBorder="1" applyAlignment="1">
      <alignment horizontal="right"/>
    </xf>
    <xf numFmtId="9" fontId="12" fillId="0" borderId="0" xfId="0" applyNumberFormat="1" applyFont="1" applyFill="1" applyAlignment="1">
      <alignment horizontal="right"/>
    </xf>
    <xf numFmtId="166" fontId="12" fillId="0" borderId="0" xfId="2" applyNumberFormat="1" applyFont="1" applyFill="1" applyAlignment="1">
      <alignment horizontal="right"/>
    </xf>
    <xf numFmtId="165" fontId="12" fillId="0" borderId="0" xfId="2" applyNumberFormat="1" applyFont="1" applyBorder="1" applyAlignment="1"/>
    <xf numFmtId="165" fontId="18" fillId="0" borderId="0" xfId="0" applyNumberFormat="1" applyFont="1" applyBorder="1"/>
    <xf numFmtId="165" fontId="18" fillId="0" borderId="0" xfId="0" applyNumberFormat="1" applyFont="1" applyFill="1" applyBorder="1"/>
    <xf numFmtId="167" fontId="12" fillId="0" borderId="0" xfId="0" applyNumberFormat="1" applyFont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/>
    <xf numFmtId="167" fontId="12" fillId="0" borderId="2" xfId="0" applyNumberFormat="1" applyFont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5" fontId="20" fillId="0" borderId="2" xfId="0" applyNumberFormat="1" applyFont="1" applyFill="1" applyBorder="1" applyAlignment="1"/>
    <xf numFmtId="165" fontId="12" fillId="0" borderId="2" xfId="0" applyNumberFormat="1" applyFont="1" applyFill="1" applyBorder="1" applyAlignment="1">
      <alignment horizontal="right"/>
    </xf>
    <xf numFmtId="165" fontId="17" fillId="0" borderId="0" xfId="0" applyNumberFormat="1" applyFont="1" applyFill="1" applyBorder="1"/>
    <xf numFmtId="167" fontId="11" fillId="0" borderId="2" xfId="0" applyNumberFormat="1" applyFont="1" applyFill="1" applyBorder="1" applyAlignment="1">
      <alignment horizontal="right"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Fill="1" applyAlignment="1">
      <alignment horizontal="right"/>
    </xf>
    <xf numFmtId="165" fontId="18" fillId="0" borderId="0" xfId="0" applyNumberFormat="1" applyFont="1" applyFill="1"/>
    <xf numFmtId="167" fontId="11" fillId="0" borderId="2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7" fontId="11" fillId="0" borderId="0" xfId="1" applyNumberFormat="1" applyFont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165" fontId="18" fillId="0" borderId="0" xfId="0" applyNumberFormat="1" applyFont="1"/>
    <xf numFmtId="167" fontId="12" fillId="0" borderId="2" xfId="0" applyNumberFormat="1" applyFont="1" applyFill="1" applyBorder="1" applyAlignment="1">
      <alignment horizontal="right"/>
    </xf>
    <xf numFmtId="165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0" xfId="2" applyNumberFormat="1" applyFont="1" applyFill="1" applyBorder="1" applyAlignment="1">
      <alignment horizontal="center"/>
    </xf>
    <xf numFmtId="166" fontId="12" fillId="0" borderId="0" xfId="2" applyNumberFormat="1" applyFont="1" applyFill="1" applyBorder="1" applyAlignment="1">
      <alignment horizontal="right"/>
    </xf>
    <xf numFmtId="165" fontId="11" fillId="0" borderId="2" xfId="1" applyNumberFormat="1" applyFont="1" applyFill="1" applyBorder="1"/>
    <xf numFmtId="9" fontId="11" fillId="0" borderId="2" xfId="0" applyNumberFormat="1" applyFont="1" applyBorder="1" applyAlignment="1">
      <alignment horizontal="center"/>
    </xf>
    <xf numFmtId="9" fontId="11" fillId="0" borderId="2" xfId="0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7" fontId="12" fillId="0" borderId="0" xfId="0" applyNumberFormat="1" applyFont="1" applyFill="1"/>
    <xf numFmtId="165" fontId="14" fillId="3" borderId="3" xfId="0" applyNumberFormat="1" applyFont="1" applyFill="1" applyBorder="1" applyAlignment="1"/>
    <xf numFmtId="165" fontId="14" fillId="3" borderId="3" xfId="0" applyNumberFormat="1" applyFont="1" applyFill="1" applyBorder="1" applyAlignment="1">
      <alignment horizontal="right"/>
    </xf>
    <xf numFmtId="10" fontId="17" fillId="0" borderId="0" xfId="0" applyNumberFormat="1" applyFont="1" applyFill="1"/>
    <xf numFmtId="169" fontId="12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/>
    <xf numFmtId="3" fontId="11" fillId="0" borderId="0" xfId="0" applyNumberFormat="1" applyFont="1"/>
    <xf numFmtId="165" fontId="12" fillId="0" borderId="0" xfId="1" applyNumberFormat="1" applyFont="1" applyFill="1"/>
    <xf numFmtId="3" fontId="12" fillId="0" borderId="0" xfId="0" applyNumberFormat="1" applyFont="1"/>
    <xf numFmtId="0" fontId="18" fillId="0" borderId="0" xfId="0" applyFont="1"/>
    <xf numFmtId="0" fontId="12" fillId="0" borderId="0" xfId="0" applyFont="1" applyAlignment="1">
      <alignment wrapText="1"/>
    </xf>
    <xf numFmtId="3" fontId="12" fillId="0" borderId="0" xfId="0" applyNumberFormat="1" applyFont="1" applyFill="1"/>
    <xf numFmtId="164" fontId="11" fillId="0" borderId="0" xfId="0" applyNumberFormat="1" applyFont="1"/>
    <xf numFmtId="43" fontId="11" fillId="0" borderId="0" xfId="1" applyFont="1"/>
    <xf numFmtId="0" fontId="11" fillId="0" borderId="0" xfId="0" applyFont="1" applyFill="1" applyBorder="1" applyAlignment="1">
      <alignment horizontal="left"/>
    </xf>
    <xf numFmtId="0" fontId="12" fillId="0" borderId="0" xfId="0" applyFont="1" applyAlignment="1"/>
    <xf numFmtId="0" fontId="21" fillId="0" borderId="0" xfId="0" applyFont="1"/>
    <xf numFmtId="167" fontId="11" fillId="0" borderId="0" xfId="1" applyNumberFormat="1" applyFont="1"/>
    <xf numFmtId="43" fontId="17" fillId="0" borderId="0" xfId="1" applyFont="1" applyBorder="1" applyAlignment="1"/>
    <xf numFmtId="167" fontId="17" fillId="0" borderId="0" xfId="1" applyNumberFormat="1" applyFont="1"/>
    <xf numFmtId="167" fontId="17" fillId="0" borderId="0" xfId="1" applyNumberFormat="1" applyFont="1" applyFill="1"/>
    <xf numFmtId="167" fontId="11" fillId="0" borderId="0" xfId="1" applyNumberFormat="1" applyFont="1" applyFill="1"/>
    <xf numFmtId="43" fontId="12" fillId="0" borderId="0" xfId="1" applyFont="1" applyBorder="1" applyAlignment="1"/>
    <xf numFmtId="0" fontId="16" fillId="0" borderId="0" xfId="3" applyFont="1" applyFill="1" applyBorder="1" applyAlignment="1">
      <alignment horizontal="left"/>
    </xf>
    <xf numFmtId="167" fontId="12" fillId="0" borderId="0" xfId="0" applyNumberFormat="1" applyFont="1" applyFill="1" applyBorder="1" applyAlignment="1"/>
    <xf numFmtId="166" fontId="12" fillId="0" borderId="0" xfId="2" applyNumberFormat="1" applyFont="1" applyFill="1" applyBorder="1" applyAlignment="1"/>
    <xf numFmtId="167" fontId="12" fillId="0" borderId="0" xfId="0" applyNumberFormat="1" applyFont="1" applyBorder="1" applyAlignment="1"/>
    <xf numFmtId="0" fontId="14" fillId="3" borderId="3" xfId="0" applyFont="1" applyFill="1" applyBorder="1" applyAlignment="1">
      <alignment horizontal="left"/>
    </xf>
  </cellXfs>
  <cellStyles count="7">
    <cellStyle name="%" xfId="3"/>
    <cellStyle name="Comma" xfId="1" builtinId="3"/>
    <cellStyle name="Comma 2" xfId="6"/>
    <cellStyle name="Hyperlink" xfId="5" builtinId="8"/>
    <cellStyle name="Normal" xfId="0" builtinId="0"/>
    <cellStyle name="Normal 1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18184</xdr:colOff>
      <xdr:row>0</xdr:row>
      <xdr:rowOff>18185</xdr:rowOff>
    </xdr:from>
    <xdr:to>
      <xdr:col>1</xdr:col>
      <xdr:colOff>446809</xdr:colOff>
      <xdr:row>2</xdr:row>
      <xdr:rowOff>31174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84" y="18185"/>
          <a:ext cx="1034761" cy="342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1076325</xdr:colOff>
      <xdr:row>2</xdr:row>
      <xdr:rowOff>38100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905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1057275</xdr:colOff>
      <xdr:row>2</xdr:row>
      <xdr:rowOff>28575</xdr:rowOff>
    </xdr:to>
    <xdr:pic>
      <xdr:nvPicPr>
        <xdr:cNvPr id="3" name="Picture 2" descr="E:\Pooja Jaju\Investor Relations\ZENSAR\Q2 FY16 Analyst Meet\ZENSAR logo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828675</xdr:colOff>
      <xdr:row>2</xdr:row>
      <xdr:rowOff>19050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438150</xdr:colOff>
      <xdr:row>2</xdr:row>
      <xdr:rowOff>28575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43296</xdr:colOff>
      <xdr:row>0</xdr:row>
      <xdr:rowOff>10824</xdr:rowOff>
    </xdr:from>
    <xdr:to>
      <xdr:col>0</xdr:col>
      <xdr:colOff>1078057</xdr:colOff>
      <xdr:row>2</xdr:row>
      <xdr:rowOff>29874</xdr:rowOff>
    </xdr:to>
    <xdr:pic>
      <xdr:nvPicPr>
        <xdr:cNvPr id="2" name="Picture 1" descr="E:\Pooja Jaju\Investor Relations\ZENSAR\Q2 FY16 Analyst Meet\ZENSAR logo.jp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96" y="10824"/>
          <a:ext cx="1034761" cy="343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S\MIS%202016-17\Mar-17%20Closure\CashFlow-Ind%20AS-%20Mar-17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CF"/>
      <sheetName val="Sheet2"/>
      <sheetName val="Cashflow schedules"/>
      <sheetName val="Sheet1"/>
      <sheetName val="Workings"/>
    </sheetNames>
    <sheetDataSet>
      <sheetData sheetId="0"/>
      <sheetData sheetId="1">
        <row r="15">
          <cell r="D15">
            <v>4857.4545448999997</v>
          </cell>
          <cell r="F15">
            <v>6509.526653734054</v>
          </cell>
        </row>
        <row r="16">
          <cell r="D16">
            <v>1013.6</v>
          </cell>
          <cell r="F16">
            <v>414.69</v>
          </cell>
        </row>
        <row r="17">
          <cell r="D17">
            <v>-480.85</v>
          </cell>
          <cell r="F17">
            <v>-306.93</v>
          </cell>
        </row>
        <row r="18">
          <cell r="D18">
            <v>-757.17</v>
          </cell>
          <cell r="F18">
            <v>-865.06000000000006</v>
          </cell>
        </row>
        <row r="19">
          <cell r="D19">
            <v>-142.91999999999999</v>
          </cell>
          <cell r="F19">
            <v>-132.87</v>
          </cell>
        </row>
        <row r="20">
          <cell r="D20">
            <v>-37.86</v>
          </cell>
          <cell r="F20">
            <v>-104.84</v>
          </cell>
        </row>
        <row r="21">
          <cell r="D21">
            <v>-417.47992334000003</v>
          </cell>
          <cell r="F21">
            <v>-489.02</v>
          </cell>
        </row>
        <row r="22">
          <cell r="D22">
            <v>876.92646100000002</v>
          </cell>
          <cell r="F22">
            <v>1066.0500000000002</v>
          </cell>
        </row>
        <row r="24">
          <cell r="D24">
            <v>-27.669601700000012</v>
          </cell>
          <cell r="F24">
            <v>-8.5279898999999997</v>
          </cell>
        </row>
        <row r="25">
          <cell r="D25">
            <v>2473.0100000000002</v>
          </cell>
          <cell r="F25">
            <v>3316.14</v>
          </cell>
        </row>
        <row r="26">
          <cell r="D26">
            <v>790.13945139999998</v>
          </cell>
          <cell r="F26">
            <v>242.26</v>
          </cell>
        </row>
        <row r="29">
          <cell r="D29">
            <v>766.40157560018758</v>
          </cell>
          <cell r="F29">
            <v>-1299.3778286956292</v>
          </cell>
        </row>
        <row r="34">
          <cell r="D34">
            <v>-27.835109531999848</v>
          </cell>
          <cell r="F34">
            <v>372.10999999999979</v>
          </cell>
        </row>
        <row r="35">
          <cell r="D35">
            <v>31.69832886372501</v>
          </cell>
          <cell r="F35">
            <v>-549.16911811172508</v>
          </cell>
        </row>
        <row r="36">
          <cell r="D36">
            <v>1319.25</v>
          </cell>
          <cell r="F36">
            <v>-324.40999999999985</v>
          </cell>
        </row>
        <row r="37">
          <cell r="D37">
            <v>-1261.6915796652404</v>
          </cell>
          <cell r="F37">
            <v>-12732.880000000003</v>
          </cell>
        </row>
        <row r="38">
          <cell r="D38">
            <v>-1153.0104295633362</v>
          </cell>
          <cell r="F38">
            <v>-6669.01</v>
          </cell>
        </row>
        <row r="39">
          <cell r="D39">
            <v>1315.4461763035015</v>
          </cell>
          <cell r="F39">
            <v>-1378.8592107520017</v>
          </cell>
        </row>
        <row r="40">
          <cell r="D40">
            <v>68.230000000000018</v>
          </cell>
          <cell r="F40">
            <v>-167.72000000000003</v>
          </cell>
        </row>
        <row r="41">
          <cell r="D41">
            <v>6.0999999999999943</v>
          </cell>
          <cell r="F41">
            <v>0.42000000000000171</v>
          </cell>
        </row>
        <row r="42">
          <cell r="D42">
            <v>-785.64423183525003</v>
          </cell>
          <cell r="F42">
            <v>-257.63000000000022</v>
          </cell>
        </row>
        <row r="43">
          <cell r="D43">
            <v>-102.3</v>
          </cell>
          <cell r="F43">
            <v>-195.49000000000004</v>
          </cell>
        </row>
        <row r="44">
          <cell r="D44">
            <v>383.90828080299764</v>
          </cell>
          <cell r="F44">
            <v>3641.3100000000013</v>
          </cell>
        </row>
        <row r="45">
          <cell r="D45">
            <v>-2106.5960052277933</v>
          </cell>
          <cell r="F45">
            <v>3373.3200000000015</v>
          </cell>
        </row>
        <row r="46">
          <cell r="D46">
            <v>-220</v>
          </cell>
          <cell r="F46">
            <v>214.61</v>
          </cell>
        </row>
        <row r="47">
          <cell r="D47">
            <v>1184.4646254999998</v>
          </cell>
          <cell r="F47">
            <v>-693.01923849999957</v>
          </cell>
        </row>
        <row r="48">
          <cell r="D48">
            <v>-1461.3319451995008</v>
          </cell>
          <cell r="F48">
            <v>1274.4100000000003</v>
          </cell>
        </row>
        <row r="50">
          <cell r="D50">
            <v>10238.306468297122</v>
          </cell>
          <cell r="F50">
            <v>10460.406577962216</v>
          </cell>
        </row>
        <row r="54">
          <cell r="D54">
            <v>-3533.4033688591867</v>
          </cell>
          <cell r="F54">
            <v>-4274.3580442875709</v>
          </cell>
        </row>
        <row r="55">
          <cell r="D55">
            <v>-6050.903479806123</v>
          </cell>
          <cell r="F55">
            <v>0</v>
          </cell>
        </row>
        <row r="56">
          <cell r="D56">
            <v>41.322536300000024</v>
          </cell>
          <cell r="F56">
            <v>9.5158772999999712</v>
          </cell>
        </row>
        <row r="57">
          <cell r="D57">
            <v>-7298.3137432025296</v>
          </cell>
          <cell r="F57">
            <v>0</v>
          </cell>
        </row>
        <row r="58">
          <cell r="D58">
            <v>0.85</v>
          </cell>
          <cell r="F58">
            <v>79.98</v>
          </cell>
        </row>
        <row r="59">
          <cell r="D59">
            <v>48036.443250100005</v>
          </cell>
          <cell r="F59">
            <v>57158</v>
          </cell>
        </row>
        <row r="60">
          <cell r="D60">
            <v>-50523.825270612288</v>
          </cell>
          <cell r="F60">
            <v>-57694</v>
          </cell>
        </row>
        <row r="61">
          <cell r="D61">
            <v>417.47992334000003</v>
          </cell>
          <cell r="F61">
            <v>556.98</v>
          </cell>
        </row>
        <row r="62">
          <cell r="D62">
            <v>37.86</v>
          </cell>
          <cell r="F62">
            <v>104.84</v>
          </cell>
        </row>
        <row r="67">
          <cell r="D67">
            <v>460.16999999999933</v>
          </cell>
          <cell r="F67">
            <v>436.92000000000007</v>
          </cell>
        </row>
        <row r="69">
          <cell r="D69">
            <v>-877.65646100000004</v>
          </cell>
          <cell r="F69">
            <v>-1099.2500000000002</v>
          </cell>
        </row>
        <row r="70">
          <cell r="D70">
            <v>-1902.88574843125</v>
          </cell>
          <cell r="F70">
            <v>-2484.9900000000016</v>
          </cell>
        </row>
        <row r="74">
          <cell r="D74">
            <v>-79.228471292249992</v>
          </cell>
          <cell r="F74">
            <v>-72.040000000000035</v>
          </cell>
        </row>
        <row r="75">
          <cell r="D75">
            <v>-2610.27</v>
          </cell>
          <cell r="F75">
            <v>-9692.24</v>
          </cell>
        </row>
        <row r="78">
          <cell r="E78">
            <v>-1618.6399999999999</v>
          </cell>
          <cell r="G78">
            <v>2.0600000000000005</v>
          </cell>
        </row>
        <row r="81">
          <cell r="G81">
            <v>18977.629999999997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0"/>
  <sheetViews>
    <sheetView showGridLines="0" tabSelected="1" topLeftCell="A3" zoomScaleNormal="100" zoomScaleSheetLayoutView="110" workbookViewId="0">
      <selection activeCell="B10" sqref="B10"/>
    </sheetView>
  </sheetViews>
  <sheetFormatPr defaultRowHeight="12.75" x14ac:dyDescent="0.2"/>
  <cols>
    <col min="1" max="2" width="9.140625" style="1"/>
    <col min="3" max="3" width="44.28515625" style="1" bestFit="1" customWidth="1"/>
    <col min="4" max="16384" width="9.140625" style="1"/>
  </cols>
  <sheetData>
    <row r="4" spans="2:3" ht="13.5" x14ac:dyDescent="0.25">
      <c r="B4" s="2" t="s">
        <v>1</v>
      </c>
    </row>
    <row r="5" spans="2:3" ht="5.25" customHeight="1" x14ac:dyDescent="0.25">
      <c r="B5" s="2"/>
    </row>
    <row r="6" spans="2:3" x14ac:dyDescent="0.2">
      <c r="B6" s="3">
        <v>1</v>
      </c>
      <c r="C6" s="4" t="s">
        <v>136</v>
      </c>
    </row>
    <row r="7" spans="2:3" x14ac:dyDescent="0.2">
      <c r="B7" s="3">
        <f>B6+1</f>
        <v>2</v>
      </c>
      <c r="C7" s="4" t="s">
        <v>273</v>
      </c>
    </row>
    <row r="8" spans="2:3" x14ac:dyDescent="0.2">
      <c r="B8" s="3">
        <f t="shared" ref="B8:B9" si="0">B7+1</f>
        <v>3</v>
      </c>
      <c r="C8" s="4" t="s">
        <v>153</v>
      </c>
    </row>
    <row r="9" spans="2:3" x14ac:dyDescent="0.2">
      <c r="B9" s="3">
        <f t="shared" si="0"/>
        <v>4</v>
      </c>
      <c r="C9" s="4" t="s">
        <v>0</v>
      </c>
    </row>
    <row r="10" spans="2:3" x14ac:dyDescent="0.2">
      <c r="B10" s="1" t="s">
        <v>274</v>
      </c>
    </row>
  </sheetData>
  <customSheetViews>
    <customSheetView guid="{AA03D33C-F4CC-45DE-A4C4-EB2FF93B3627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1"/>
    </customSheetView>
    <customSheetView guid="{CE1DE926-D71B-4E51-931A-1E529B6BA3AC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2"/>
    </customSheetView>
    <customSheetView guid="{77EB6D7C-65D5-4FE8-80EB-D5C6CB568CF8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3"/>
    </customSheetView>
    <customSheetView guid="{30A113CD-1134-42CD-9BA8-3E1272F7CE65}" showPageBreaks="1" showGridLines="0" printArea="1">
      <selection activeCell="C8" sqref="C8"/>
      <pageMargins left="0.7" right="0.7" top="0.75" bottom="0.75" header="0.3" footer="0.3"/>
      <pageSetup paperSize="9" orientation="portrait" r:id="rId4"/>
    </customSheetView>
    <customSheetView guid="{1BDB17FF-23D7-4E7C-95B3-2FBA200A21A3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printArea="1">
      <selection activeCell="C8" sqref="C8"/>
      <pageMargins left="0.7" right="0.7" top="0.75" bottom="0.75" header="0.3" footer="0.3"/>
      <pageSetup paperSize="9" orientation="portrait" r:id="rId6"/>
    </customSheetView>
  </customSheetViews>
  <hyperlinks>
    <hyperlink ref="C6" location="'Inc. st and BS (INR)'!A1" display="Income Statement and Balance Sheet (INR)"/>
    <hyperlink ref="C8" location="'Inc. st-Clause 41(INR &amp; USD)'!A1" display="Income Statement (INR and USD) - Clause 41 format"/>
    <hyperlink ref="C9" location="'Other metrics'!A1" display="Other Metrics"/>
    <hyperlink ref="C7" location="'Inc. st and BS (INR)'!A1" display="Income Statement and Balance Sheet (INR)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9"/>
  <sheetViews>
    <sheetView showGridLines="0" zoomScaleNormal="100" workbookViewId="0">
      <pane xSplit="1" ySplit="4" topLeftCell="B5" activePane="bottomRight" state="frozen"/>
      <selection activeCell="A20" sqref="A20"/>
      <selection pane="topRight" activeCell="A20" sqref="A20"/>
      <selection pane="bottomLeft" activeCell="A20" sqref="A20"/>
      <selection pane="bottomRight" activeCell="A3" sqref="A3"/>
    </sheetView>
  </sheetViews>
  <sheetFormatPr defaultRowHeight="12.75" outlineLevelCol="1" x14ac:dyDescent="0.2"/>
  <cols>
    <col min="1" max="1" width="61.85546875" style="38" customWidth="1"/>
    <col min="2" max="2" width="8.7109375" style="38" customWidth="1"/>
    <col min="3" max="5" width="8.7109375" style="38" customWidth="1" outlineLevel="1"/>
    <col min="6" max="6" width="9.7109375" style="38" customWidth="1" outlineLevel="1"/>
    <col min="7" max="7" width="9.7109375" style="38" customWidth="1"/>
    <col min="8" max="10" width="8.7109375" style="38" customWidth="1"/>
    <col min="11" max="12" width="9.7109375" style="38" customWidth="1"/>
    <col min="13" max="13" width="8.7109375" style="38" customWidth="1"/>
    <col min="14" max="14" width="10" style="38" customWidth="1"/>
    <col min="15" max="15" width="9.140625" style="38" customWidth="1"/>
    <col min="16" max="16384" width="9.140625" style="38"/>
  </cols>
  <sheetData>
    <row r="3" spans="1:14" x14ac:dyDescent="0.2">
      <c r="A3" s="39"/>
    </row>
    <row r="4" spans="1:14" x14ac:dyDescent="0.2">
      <c r="A4" s="75" t="s">
        <v>14</v>
      </c>
      <c r="B4" s="76" t="s">
        <v>2</v>
      </c>
      <c r="C4" s="76" t="s">
        <v>3</v>
      </c>
      <c r="D4" s="76" t="s">
        <v>4</v>
      </c>
      <c r="E4" s="76" t="s">
        <v>175</v>
      </c>
      <c r="F4" s="76" t="s">
        <v>189</v>
      </c>
      <c r="G4" s="76" t="s">
        <v>190</v>
      </c>
      <c r="H4" s="76" t="s">
        <v>191</v>
      </c>
      <c r="I4" s="76" t="s">
        <v>192</v>
      </c>
      <c r="J4" s="76" t="s">
        <v>193</v>
      </c>
      <c r="K4" s="76" t="s">
        <v>194</v>
      </c>
      <c r="L4" s="76" t="s">
        <v>195</v>
      </c>
      <c r="M4" s="76" t="s">
        <v>266</v>
      </c>
    </row>
    <row r="5" spans="1:14" s="39" customFormat="1" ht="8.25" customHeight="1" x14ac:dyDescent="0.2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x14ac:dyDescent="0.2">
      <c r="A6" s="77" t="s">
        <v>66</v>
      </c>
      <c r="B6" s="78">
        <v>26276.733252453712</v>
      </c>
      <c r="C6" s="78">
        <v>6979.78</v>
      </c>
      <c r="D6" s="78">
        <v>7498.23</v>
      </c>
      <c r="E6" s="78">
        <v>7506.01</v>
      </c>
      <c r="F6" s="78">
        <v>7397.4</v>
      </c>
      <c r="G6" s="78">
        <v>29381.42</v>
      </c>
      <c r="H6" s="78">
        <v>7554.17</v>
      </c>
      <c r="I6" s="78">
        <v>7703.26</v>
      </c>
      <c r="J6" s="78">
        <v>7865.24</v>
      </c>
      <c r="K6" s="78">
        <v>7433.22</v>
      </c>
      <c r="L6" s="78">
        <v>30555.89</v>
      </c>
      <c r="M6" s="78">
        <v>7366.5118268515289</v>
      </c>
      <c r="N6" s="96"/>
    </row>
    <row r="7" spans="1:14" s="49" customFormat="1" x14ac:dyDescent="0.2">
      <c r="A7" s="45" t="s">
        <v>76</v>
      </c>
      <c r="B7" s="48"/>
      <c r="C7" s="47">
        <v>6.1482246652731609E-2</v>
      </c>
      <c r="D7" s="47">
        <v>7.4278845465043375E-2</v>
      </c>
      <c r="E7" s="47">
        <v>1.0375782017890689E-3</v>
      </c>
      <c r="F7" s="47">
        <v>-1.4469738249749287E-2</v>
      </c>
      <c r="G7" s="47"/>
      <c r="H7" s="47">
        <v>2.1192581177170489E-2</v>
      </c>
      <c r="I7" s="47">
        <v>1.9736119255987061E-2</v>
      </c>
      <c r="J7" s="47">
        <v>2.1027461100884492E-2</v>
      </c>
      <c r="K7" s="47">
        <v>-5.492775808494077E-2</v>
      </c>
      <c r="L7" s="47"/>
      <c r="M7" s="47">
        <v>-8.9743305254615935E-3</v>
      </c>
    </row>
    <row r="8" spans="1:14" s="49" customFormat="1" x14ac:dyDescent="0.2">
      <c r="A8" s="45" t="s">
        <v>77</v>
      </c>
      <c r="B8" s="47">
        <v>0.13476849467723517</v>
      </c>
      <c r="C8" s="47">
        <v>0.15410533579094166</v>
      </c>
      <c r="D8" s="47">
        <v>0.15770425160969337</v>
      </c>
      <c r="E8" s="47">
        <v>4.589529157497485E-2</v>
      </c>
      <c r="F8" s="47">
        <v>0.12499373495853972</v>
      </c>
      <c r="G8" s="47">
        <v>0.11815345224682261</v>
      </c>
      <c r="H8" s="47">
        <v>8.229342472112311E-2</v>
      </c>
      <c r="I8" s="47">
        <v>2.734378646693969E-2</v>
      </c>
      <c r="J8" s="47">
        <v>4.7858982335488465E-2</v>
      </c>
      <c r="K8" s="47">
        <v>4.8422418687648072E-3</v>
      </c>
      <c r="L8" s="47">
        <v>3.9973221171747397E-2</v>
      </c>
      <c r="M8" s="47">
        <v>-2.484166667528942E-2</v>
      </c>
    </row>
    <row r="9" spans="1:14" ht="4.5" customHeight="1" x14ac:dyDescent="0.2">
      <c r="A9" s="45"/>
      <c r="B9" s="50"/>
      <c r="C9" s="50"/>
      <c r="D9" s="51"/>
      <c r="E9" s="51"/>
      <c r="F9" s="51"/>
      <c r="G9" s="51"/>
      <c r="H9" s="50"/>
      <c r="I9" s="51"/>
      <c r="J9" s="51"/>
      <c r="K9" s="51"/>
      <c r="L9" s="51"/>
      <c r="M9" s="50"/>
    </row>
    <row r="10" spans="1:14" x14ac:dyDescent="0.2">
      <c r="A10" s="52" t="s">
        <v>67</v>
      </c>
      <c r="B10" s="51">
        <v>18486.851638185435</v>
      </c>
      <c r="C10" s="51">
        <v>4763.5600000000004</v>
      </c>
      <c r="D10" s="51">
        <v>5066.75</v>
      </c>
      <c r="E10" s="51">
        <v>5222</v>
      </c>
      <c r="F10" s="51">
        <v>5115.22</v>
      </c>
      <c r="G10" s="51">
        <v>20167.530000000002</v>
      </c>
      <c r="H10" s="51">
        <v>5357.02</v>
      </c>
      <c r="I10" s="51">
        <v>5387.54</v>
      </c>
      <c r="J10" s="51">
        <v>5487.25</v>
      </c>
      <c r="K10" s="51">
        <v>5370.71</v>
      </c>
      <c r="L10" s="51">
        <v>21602.52</v>
      </c>
      <c r="M10" s="51">
        <v>5334.0864546967268</v>
      </c>
    </row>
    <row r="11" spans="1:14" ht="3.75" customHeight="1" x14ac:dyDescent="0.2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4" s="39" customFormat="1" x14ac:dyDescent="0.2">
      <c r="A12" s="79" t="s">
        <v>42</v>
      </c>
      <c r="B12" s="78">
        <v>7789.8816142682772</v>
      </c>
      <c r="C12" s="78">
        <v>2216.2199999999993</v>
      </c>
      <c r="D12" s="78">
        <v>2431.4799999999996</v>
      </c>
      <c r="E12" s="78">
        <v>2284.0100000000002</v>
      </c>
      <c r="F12" s="78">
        <v>2282.1799999999994</v>
      </c>
      <c r="G12" s="78">
        <v>9213.8899999999958</v>
      </c>
      <c r="H12" s="78">
        <v>2197.1499999999996</v>
      </c>
      <c r="I12" s="78">
        <v>2315.7200000000003</v>
      </c>
      <c r="J12" s="78">
        <v>2377.9899999999998</v>
      </c>
      <c r="K12" s="78">
        <v>2062.5100000000002</v>
      </c>
      <c r="L12" s="78">
        <v>8953.369999999999</v>
      </c>
      <c r="M12" s="78">
        <v>2032.4253721548021</v>
      </c>
    </row>
    <row r="13" spans="1:14" s="56" customFormat="1" x14ac:dyDescent="0.2">
      <c r="A13" s="55" t="s">
        <v>78</v>
      </c>
      <c r="B13" s="46">
        <v>0.29645548171559188</v>
      </c>
      <c r="C13" s="46">
        <v>0.31752003644814014</v>
      </c>
      <c r="D13" s="46">
        <v>0.32427386196475699</v>
      </c>
      <c r="E13" s="46">
        <v>0.30429082828293597</v>
      </c>
      <c r="F13" s="46">
        <v>0.30851109849406544</v>
      </c>
      <c r="G13" s="46">
        <v>0.31359580306193491</v>
      </c>
      <c r="H13" s="46">
        <v>0.2908526019403852</v>
      </c>
      <c r="I13" s="46">
        <v>0.30061558353216694</v>
      </c>
      <c r="J13" s="46">
        <v>0.30234169586687754</v>
      </c>
      <c r="K13" s="46">
        <v>0.27747194351842136</v>
      </c>
      <c r="L13" s="46">
        <v>0.29301617462296137</v>
      </c>
      <c r="M13" s="46">
        <v>0.27590064604884607</v>
      </c>
    </row>
    <row r="14" spans="1:14" s="56" customFormat="1" x14ac:dyDescent="0.2">
      <c r="A14" s="45" t="s">
        <v>76</v>
      </c>
      <c r="B14" s="57"/>
      <c r="C14" s="47">
        <v>8.9538213259455102E-2</v>
      </c>
      <c r="D14" s="47">
        <v>9.7129346364530633E-2</v>
      </c>
      <c r="E14" s="47">
        <v>-6.0650303518844262E-2</v>
      </c>
      <c r="F14" s="47">
        <v>-8.0122241146096673E-4</v>
      </c>
      <c r="G14" s="47"/>
      <c r="H14" s="47">
        <v>-3.7258235546714036E-2</v>
      </c>
      <c r="I14" s="47">
        <v>5.3965364221833179E-2</v>
      </c>
      <c r="J14" s="47">
        <v>2.6890124885564637E-2</v>
      </c>
      <c r="K14" s="47">
        <v>-0.13266666386317838</v>
      </c>
      <c r="L14" s="47"/>
      <c r="M14" s="47">
        <v>-1.4586415505960293E-2</v>
      </c>
    </row>
    <row r="15" spans="1:14" s="56" customFormat="1" x14ac:dyDescent="0.2">
      <c r="A15" s="45" t="s">
        <v>77</v>
      </c>
      <c r="B15" s="47">
        <v>8.2088636701718176E-2</v>
      </c>
      <c r="C15" s="47">
        <v>0.34587110843825708</v>
      </c>
      <c r="D15" s="47">
        <v>0.23010687442292266</v>
      </c>
      <c r="E15" s="47">
        <v>7.1063874434816654E-2</v>
      </c>
      <c r="F15" s="47">
        <v>0.1219654725327195</v>
      </c>
      <c r="G15" s="47">
        <v>0.18280231411006875</v>
      </c>
      <c r="H15" s="47">
        <v>-8.604741406538885E-3</v>
      </c>
      <c r="I15" s="47">
        <v>-4.7608863737311991E-2</v>
      </c>
      <c r="J15" s="47">
        <v>4.1146930179815078E-2</v>
      </c>
      <c r="K15" s="47">
        <v>-9.6254458456387804E-2</v>
      </c>
      <c r="L15" s="47">
        <v>-2.8274702650020411E-2</v>
      </c>
      <c r="M15" s="47">
        <v>-7.497195359679476E-2</v>
      </c>
    </row>
    <row r="16" spans="1:14" s="39" customFormat="1" ht="4.5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13" s="39" customFormat="1" ht="12" customHeight="1" x14ac:dyDescent="0.2">
      <c r="A17" s="52" t="s">
        <v>134</v>
      </c>
      <c r="B17" s="51">
        <v>2250.1044071018914</v>
      </c>
      <c r="C17" s="51">
        <v>623.58000000000004</v>
      </c>
      <c r="D17" s="51">
        <v>539.1</v>
      </c>
      <c r="E17" s="51">
        <v>534.65</v>
      </c>
      <c r="F17" s="51">
        <v>690.5</v>
      </c>
      <c r="G17" s="51">
        <v>2387.83</v>
      </c>
      <c r="H17" s="51">
        <v>547.74</v>
      </c>
      <c r="I17" s="51">
        <v>558.54999999999995</v>
      </c>
      <c r="J17" s="51">
        <v>570.91</v>
      </c>
      <c r="K17" s="51">
        <v>607.9</v>
      </c>
      <c r="L17" s="51">
        <v>2285.1</v>
      </c>
      <c r="M17" s="51">
        <v>576.89546479577291</v>
      </c>
    </row>
    <row r="18" spans="1:13" s="39" customFormat="1" ht="12" customHeight="1" x14ac:dyDescent="0.2">
      <c r="A18" s="52" t="s">
        <v>135</v>
      </c>
      <c r="B18" s="51">
        <v>1899.0162178011876</v>
      </c>
      <c r="C18" s="51">
        <v>531.1</v>
      </c>
      <c r="D18" s="51">
        <v>689.9</v>
      </c>
      <c r="E18" s="51">
        <v>673.44</v>
      </c>
      <c r="F18" s="51">
        <v>681.46</v>
      </c>
      <c r="G18" s="51">
        <v>2575.9</v>
      </c>
      <c r="H18" s="51">
        <v>612.58000000000004</v>
      </c>
      <c r="I18" s="51">
        <v>645.80999999999995</v>
      </c>
      <c r="J18" s="51">
        <v>721.93</v>
      </c>
      <c r="K18" s="51">
        <v>869.43</v>
      </c>
      <c r="L18" s="51">
        <v>2849.7499999999995</v>
      </c>
      <c r="M18" s="51">
        <v>707.72426878945782</v>
      </c>
    </row>
    <row r="19" spans="1:13" s="39" customFormat="1" ht="12" customHeight="1" x14ac:dyDescent="0.2">
      <c r="A19" s="52" t="s">
        <v>68</v>
      </c>
      <c r="B19" s="60">
        <v>4149.1206249030793</v>
      </c>
      <c r="C19" s="60">
        <v>1154.68</v>
      </c>
      <c r="D19" s="60">
        <v>1229</v>
      </c>
      <c r="E19" s="60">
        <v>1208.0900000000001</v>
      </c>
      <c r="F19" s="60">
        <v>1371.96</v>
      </c>
      <c r="G19" s="60">
        <v>4963.7299999999996</v>
      </c>
      <c r="H19" s="60">
        <v>1160.3200000000002</v>
      </c>
      <c r="I19" s="60">
        <v>1204.3599999999999</v>
      </c>
      <c r="J19" s="60">
        <v>1292.8399999999999</v>
      </c>
      <c r="K19" s="60">
        <v>1477.33</v>
      </c>
      <c r="L19" s="60">
        <v>5134.8499999999995</v>
      </c>
      <c r="M19" s="60">
        <v>1284.6197335852307</v>
      </c>
    </row>
    <row r="20" spans="1:13" s="56" customFormat="1" x14ac:dyDescent="0.2">
      <c r="A20" s="55" t="s">
        <v>74</v>
      </c>
      <c r="B20" s="46">
        <v>0.15790093026558527</v>
      </c>
      <c r="C20" s="46">
        <v>0.16543214829120689</v>
      </c>
      <c r="D20" s="46">
        <v>0.1639053483288723</v>
      </c>
      <c r="E20" s="46">
        <v>0.16094969231322634</v>
      </c>
      <c r="F20" s="46">
        <v>0.18546516343580177</v>
      </c>
      <c r="G20" s="46">
        <v>0.16894111993225649</v>
      </c>
      <c r="H20" s="46">
        <v>0.153599932222865</v>
      </c>
      <c r="I20" s="46">
        <v>0.15634419713212327</v>
      </c>
      <c r="J20" s="46">
        <v>0.16437387797448011</v>
      </c>
      <c r="K20" s="46">
        <v>0.19874697641129951</v>
      </c>
      <c r="L20" s="46">
        <v>0.16804779700411276</v>
      </c>
      <c r="M20" s="46">
        <v>0.17438643468984716</v>
      </c>
    </row>
    <row r="21" spans="1:13" s="39" customFormat="1" ht="4.5" customHeight="1" x14ac:dyDescent="0.2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s="39" customFormat="1" x14ac:dyDescent="0.2">
      <c r="A22" s="52" t="s">
        <v>69</v>
      </c>
      <c r="B22" s="51">
        <v>281.04192525016566</v>
      </c>
      <c r="C22" s="51">
        <v>13.32</v>
      </c>
      <c r="D22" s="51">
        <v>22.18</v>
      </c>
      <c r="E22" s="51">
        <v>52.2</v>
      </c>
      <c r="F22" s="51">
        <v>50.05</v>
      </c>
      <c r="G22" s="51">
        <v>137.75</v>
      </c>
      <c r="H22" s="51">
        <v>13.6</v>
      </c>
      <c r="I22" s="51">
        <v>17.8</v>
      </c>
      <c r="J22" s="51">
        <v>11.8</v>
      </c>
      <c r="K22" s="51">
        <v>4.5999999999999996</v>
      </c>
      <c r="L22" s="51">
        <v>47.800000000000004</v>
      </c>
      <c r="M22" s="51">
        <v>10.497204361918108</v>
      </c>
    </row>
    <row r="23" spans="1:13" s="39" customFormat="1" ht="4.5" customHeight="1" x14ac:dyDescent="0.2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39" customFormat="1" x14ac:dyDescent="0.2">
      <c r="A24" s="79" t="s">
        <v>127</v>
      </c>
      <c r="B24" s="78">
        <v>3921.8029146153635</v>
      </c>
      <c r="C24" s="78">
        <v>1074.8599999999992</v>
      </c>
      <c r="D24" s="78">
        <v>1224.6599999999996</v>
      </c>
      <c r="E24" s="78">
        <v>1128.1200000000001</v>
      </c>
      <c r="F24" s="78">
        <v>960.2699999999993</v>
      </c>
      <c r="G24" s="78">
        <v>4387.9099999999962</v>
      </c>
      <c r="H24" s="78">
        <v>1050.4299999999994</v>
      </c>
      <c r="I24" s="78">
        <v>1129.1600000000003</v>
      </c>
      <c r="J24" s="78">
        <v>1096.9499999999998</v>
      </c>
      <c r="K24" s="78">
        <v>589.78000000000031</v>
      </c>
      <c r="L24" s="78">
        <v>3866.5199999999995</v>
      </c>
      <c r="M24" s="97">
        <v>758.30284293148941</v>
      </c>
    </row>
    <row r="25" spans="1:13" s="56" customFormat="1" x14ac:dyDescent="0.2">
      <c r="A25" s="55" t="s">
        <v>126</v>
      </c>
      <c r="B25" s="46">
        <v>0.14925001814101632</v>
      </c>
      <c r="C25" s="46">
        <v>0.15399625776170586</v>
      </c>
      <c r="D25" s="46">
        <v>0.1633265450646352</v>
      </c>
      <c r="E25" s="46">
        <v>0.1502955631553915</v>
      </c>
      <c r="F25" s="46">
        <v>0.12981182577662412</v>
      </c>
      <c r="G25" s="46">
        <v>0.1493430201807808</v>
      </c>
      <c r="H25" s="46">
        <v>0.13905299986629893</v>
      </c>
      <c r="I25" s="46">
        <v>0.14658209641112988</v>
      </c>
      <c r="J25" s="46">
        <v>0.13946808997563964</v>
      </c>
      <c r="K25" s="46">
        <v>7.9343810623121652E-2</v>
      </c>
      <c r="L25" s="46">
        <v>0.12653926951563182</v>
      </c>
      <c r="M25" s="46">
        <v>0.10293920117896431</v>
      </c>
    </row>
    <row r="26" spans="1:13" s="56" customFormat="1" x14ac:dyDescent="0.2">
      <c r="A26" s="45" t="s">
        <v>76</v>
      </c>
      <c r="B26" s="48"/>
      <c r="C26" s="47">
        <v>4.1916860276819179E-2</v>
      </c>
      <c r="D26" s="47">
        <v>0.13936698732858277</v>
      </c>
      <c r="E26" s="47">
        <v>-7.8830042624074892E-2</v>
      </c>
      <c r="F26" s="47">
        <v>-0.1487873630464851</v>
      </c>
      <c r="G26" s="47"/>
      <c r="H26" s="47">
        <v>9.3890260031033179E-2</v>
      </c>
      <c r="I26" s="47">
        <v>7.4950258465581676E-2</v>
      </c>
      <c r="J26" s="47">
        <v>-2.8525629671614761E-2</v>
      </c>
      <c r="K26" s="47">
        <v>-0.46234559460321767</v>
      </c>
      <c r="L26" s="47"/>
      <c r="M26" s="47">
        <v>0.28573848372526878</v>
      </c>
    </row>
    <row r="27" spans="1:13" s="56" customFormat="1" x14ac:dyDescent="0.2">
      <c r="A27" s="45" t="s">
        <v>77</v>
      </c>
      <c r="B27" s="47">
        <v>9.312596170770826E-2</v>
      </c>
      <c r="C27" s="47">
        <v>0.2858893992958691</v>
      </c>
      <c r="D27" s="47">
        <v>0.22976836194523931</v>
      </c>
      <c r="E27" s="47">
        <v>6.5922724665924193E-2</v>
      </c>
      <c r="F27" s="47">
        <v>-6.9161096870270389E-2</v>
      </c>
      <c r="G27" s="47">
        <v>0.11885020627823839</v>
      </c>
      <c r="H27" s="47">
        <v>-2.2728541391436874E-2</v>
      </c>
      <c r="I27" s="47">
        <v>-7.7980827331667002E-2</v>
      </c>
      <c r="J27" s="47">
        <v>-2.7630039357515401E-2</v>
      </c>
      <c r="K27" s="47">
        <v>-0.38581857185999691</v>
      </c>
      <c r="L27" s="47">
        <v>-0.11882422383321378</v>
      </c>
      <c r="M27" s="47">
        <v>-0.27810245049028504</v>
      </c>
    </row>
    <row r="28" spans="1:13" s="39" customFormat="1" ht="4.5" customHeigh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s="39" customFormat="1" x14ac:dyDescent="0.2">
      <c r="A29" s="61" t="s">
        <v>44</v>
      </c>
      <c r="B29" s="51">
        <v>415.4</v>
      </c>
      <c r="C29" s="51">
        <v>171.52</v>
      </c>
      <c r="D29" s="51">
        <v>170.66</v>
      </c>
      <c r="E29" s="51">
        <v>175.6</v>
      </c>
      <c r="F29" s="51">
        <v>133.4</v>
      </c>
      <c r="G29" s="51">
        <v>651.17999999999995</v>
      </c>
      <c r="H29" s="51">
        <v>110.15</v>
      </c>
      <c r="I29" s="51">
        <v>128.6</v>
      </c>
      <c r="J29" s="51">
        <v>120.14</v>
      </c>
      <c r="K29" s="51">
        <v>126.8</v>
      </c>
      <c r="L29" s="51">
        <v>485.69</v>
      </c>
      <c r="M29" s="51">
        <v>180.67798220837389</v>
      </c>
    </row>
    <row r="30" spans="1:13" s="39" customFormat="1" ht="4.5" customHeight="1" x14ac:dyDescent="0.2">
      <c r="A30" s="6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s="62" customFormat="1" x14ac:dyDescent="0.2">
      <c r="A31" s="79" t="s">
        <v>124</v>
      </c>
      <c r="B31" s="78">
        <v>3506.4029146153634</v>
      </c>
      <c r="C31" s="78">
        <v>903.33999999999924</v>
      </c>
      <c r="D31" s="78">
        <v>1053.9999999999995</v>
      </c>
      <c r="E31" s="78">
        <v>952.5200000000001</v>
      </c>
      <c r="F31" s="78">
        <v>826.86999999999932</v>
      </c>
      <c r="G31" s="78">
        <v>3736.7299999999964</v>
      </c>
      <c r="H31" s="78">
        <v>940.2799999999994</v>
      </c>
      <c r="I31" s="78">
        <v>1000.5600000000003</v>
      </c>
      <c r="J31" s="78">
        <v>976.80999999999983</v>
      </c>
      <c r="K31" s="78">
        <v>462.9800000000003</v>
      </c>
      <c r="L31" s="78">
        <v>3380.8299999999995</v>
      </c>
      <c r="M31" s="78">
        <v>577.62486072311549</v>
      </c>
    </row>
    <row r="32" spans="1:13" s="56" customFormat="1" x14ac:dyDescent="0.2">
      <c r="A32" s="55" t="s">
        <v>125</v>
      </c>
      <c r="B32" s="46">
        <v>0.13344135592988662</v>
      </c>
      <c r="C32" s="46">
        <v>0.12942241732547433</v>
      </c>
      <c r="D32" s="46">
        <v>0.14056650702899212</v>
      </c>
      <c r="E32" s="46">
        <v>0.12690097668401723</v>
      </c>
      <c r="F32" s="46">
        <v>0.11177846270311181</v>
      </c>
      <c r="G32" s="46">
        <v>0.12718003418486909</v>
      </c>
      <c r="H32" s="46">
        <v>0.12447164943335924</v>
      </c>
      <c r="I32" s="46">
        <v>0.12988786565687777</v>
      </c>
      <c r="J32" s="46">
        <v>0.12419328590100237</v>
      </c>
      <c r="K32" s="46">
        <v>6.2285254573388155E-2</v>
      </c>
      <c r="L32" s="46">
        <v>0.11064413440420159</v>
      </c>
      <c r="M32" s="46">
        <v>7.8412262723535769E-2</v>
      </c>
    </row>
    <row r="33" spans="1:13" s="56" customFormat="1" x14ac:dyDescent="0.2">
      <c r="A33" s="45" t="s">
        <v>76</v>
      </c>
      <c r="B33" s="48"/>
      <c r="C33" s="47">
        <v>-1.4485666426457655E-2</v>
      </c>
      <c r="D33" s="47">
        <v>0.16678105696636969</v>
      </c>
      <c r="E33" s="47">
        <v>-9.628083491461048E-2</v>
      </c>
      <c r="F33" s="47">
        <v>-0.13191324066686339</v>
      </c>
      <c r="G33" s="47"/>
      <c r="H33" s="47">
        <v>0.13715578023147557</v>
      </c>
      <c r="I33" s="47">
        <v>6.4108563406645835E-2</v>
      </c>
      <c r="J33" s="47">
        <v>-2.3736707443831939E-2</v>
      </c>
      <c r="K33" s="47">
        <v>-0.5260286033107765</v>
      </c>
      <c r="L33" s="47"/>
      <c r="M33" s="47">
        <v>0.24762378660658158</v>
      </c>
    </row>
    <row r="34" spans="1:13" s="56" customFormat="1" x14ac:dyDescent="0.2">
      <c r="A34" s="45" t="s">
        <v>77</v>
      </c>
      <c r="B34" s="47">
        <v>9.4145479319015291E-2</v>
      </c>
      <c r="C34" s="47">
        <v>0.23696341242137242</v>
      </c>
      <c r="D34" s="47">
        <v>0.17313662544301334</v>
      </c>
      <c r="E34" s="47">
        <v>-8.7732310662296253E-3</v>
      </c>
      <c r="F34" s="47">
        <v>-9.7911930168092964E-2</v>
      </c>
      <c r="G34" s="47">
        <v>6.5687569567258075E-2</v>
      </c>
      <c r="H34" s="47">
        <v>4.0892687138840422E-2</v>
      </c>
      <c r="I34" s="47">
        <v>-5.0702087286526809E-2</v>
      </c>
      <c r="J34" s="47">
        <v>2.5500776886574261E-2</v>
      </c>
      <c r="K34" s="47">
        <v>-0.44008127033269961</v>
      </c>
      <c r="L34" s="47">
        <v>-9.5243702381493267E-2</v>
      </c>
      <c r="M34" s="47">
        <v>-0.38568845373387095</v>
      </c>
    </row>
    <row r="35" spans="1:13" s="39" customFormat="1" ht="4.5" customHeight="1" x14ac:dyDescent="0.2">
      <c r="A35" s="6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s="39" customFormat="1" x14ac:dyDescent="0.2">
      <c r="A36" s="52" t="s">
        <v>43</v>
      </c>
      <c r="B36" s="51">
        <v>111.59825821459958</v>
      </c>
      <c r="C36" s="51">
        <v>32.19</v>
      </c>
      <c r="D36" s="51">
        <v>26.69</v>
      </c>
      <c r="E36" s="51">
        <v>28.4</v>
      </c>
      <c r="F36" s="51">
        <v>18.5</v>
      </c>
      <c r="G36" s="51">
        <v>106.58</v>
      </c>
      <c r="H36" s="51">
        <v>17.32</v>
      </c>
      <c r="I36" s="51">
        <v>19.559999999999999</v>
      </c>
      <c r="J36" s="51">
        <v>17.7</v>
      </c>
      <c r="K36" s="51">
        <v>33.1</v>
      </c>
      <c r="L36" s="51">
        <v>87.68</v>
      </c>
      <c r="M36" s="51">
        <v>62.115320183814944</v>
      </c>
    </row>
    <row r="37" spans="1:13" s="39" customFormat="1" x14ac:dyDescent="0.2">
      <c r="A37" s="61" t="s">
        <v>45</v>
      </c>
      <c r="B37" s="51">
        <v>184.80356467244027</v>
      </c>
      <c r="C37" s="51">
        <v>115.7</v>
      </c>
      <c r="D37" s="51">
        <v>133.22</v>
      </c>
      <c r="E37" s="51">
        <v>20.91</v>
      </c>
      <c r="F37" s="51">
        <v>90.5</v>
      </c>
      <c r="G37" s="51">
        <v>360.33000000000004</v>
      </c>
      <c r="H37" s="51">
        <v>143.1</v>
      </c>
      <c r="I37" s="51">
        <v>-9.43</v>
      </c>
      <c r="J37" s="51">
        <v>152.46</v>
      </c>
      <c r="K37" s="51">
        <v>-265.44</v>
      </c>
      <c r="L37" s="51">
        <v>20.689999999999998</v>
      </c>
      <c r="M37" s="51">
        <v>123.97200199712128</v>
      </c>
    </row>
    <row r="38" spans="1:13" s="39" customFormat="1" x14ac:dyDescent="0.2">
      <c r="A38" s="61" t="s">
        <v>70</v>
      </c>
      <c r="B38" s="51">
        <v>79.49465809655095</v>
      </c>
      <c r="C38" s="51">
        <v>39.159999999999997</v>
      </c>
      <c r="D38" s="51">
        <v>91.47</v>
      </c>
      <c r="E38" s="51">
        <v>46.54</v>
      </c>
      <c r="F38" s="51">
        <v>0.5</v>
      </c>
      <c r="G38" s="51">
        <v>178.47</v>
      </c>
      <c r="H38" s="51">
        <v>41.29</v>
      </c>
      <c r="I38" s="51">
        <v>61.63</v>
      </c>
      <c r="J38" s="51">
        <v>36.42</v>
      </c>
      <c r="K38" s="51">
        <v>32.78</v>
      </c>
      <c r="L38" s="51">
        <v>172.12</v>
      </c>
      <c r="M38" s="51">
        <v>68.160968792220174</v>
      </c>
    </row>
    <row r="39" spans="1:13" s="39" customFormat="1" ht="4.5" customHeight="1" x14ac:dyDescent="0.2">
      <c r="A39" s="61"/>
      <c r="B39" s="60"/>
      <c r="C39" s="60"/>
      <c r="D39" s="51"/>
      <c r="E39" s="51"/>
      <c r="F39" s="51"/>
      <c r="G39" s="51"/>
      <c r="H39" s="60"/>
      <c r="I39" s="51"/>
      <c r="J39" s="51"/>
      <c r="K39" s="51"/>
      <c r="L39" s="51"/>
      <c r="M39" s="60"/>
    </row>
    <row r="40" spans="1:13" s="39" customFormat="1" x14ac:dyDescent="0.2">
      <c r="A40" s="79" t="s">
        <v>71</v>
      </c>
      <c r="B40" s="78">
        <v>3659.1028791697549</v>
      </c>
      <c r="C40" s="78">
        <v>1026.0099999999993</v>
      </c>
      <c r="D40" s="78">
        <v>1251.9999999999995</v>
      </c>
      <c r="E40" s="78">
        <v>991.57</v>
      </c>
      <c r="F40" s="78">
        <v>899.36999999999932</v>
      </c>
      <c r="G40" s="78">
        <v>4168.9499999999962</v>
      </c>
      <c r="H40" s="78">
        <v>1107.3499999999992</v>
      </c>
      <c r="I40" s="78">
        <v>1033.2000000000005</v>
      </c>
      <c r="J40" s="78">
        <v>1147.9899999999998</v>
      </c>
      <c r="K40" s="78">
        <v>197.22000000000028</v>
      </c>
      <c r="L40" s="78">
        <v>3485.9599999999996</v>
      </c>
      <c r="M40" s="78">
        <v>707.64251132864206</v>
      </c>
    </row>
    <row r="41" spans="1:13" s="63" customFormat="1" x14ac:dyDescent="0.2">
      <c r="A41" s="55" t="s">
        <v>74</v>
      </c>
      <c r="B41" s="46">
        <v>0.13925257923102252</v>
      </c>
      <c r="C41" s="46">
        <v>0.14699746983429268</v>
      </c>
      <c r="D41" s="46">
        <v>0.16697273889971362</v>
      </c>
      <c r="E41" s="46">
        <v>0.13210347441583478</v>
      </c>
      <c r="F41" s="46">
        <v>0.12157920350393372</v>
      </c>
      <c r="G41" s="46">
        <v>0.14189069146419733</v>
      </c>
      <c r="H41" s="46">
        <v>0.14658791104780527</v>
      </c>
      <c r="I41" s="46">
        <v>0.13412503277833027</v>
      </c>
      <c r="J41" s="46">
        <v>0.14595740244417205</v>
      </c>
      <c r="K41" s="46">
        <v>2.6532243092495619E-2</v>
      </c>
      <c r="L41" s="46">
        <v>0.11408471492730206</v>
      </c>
      <c r="M41" s="46">
        <v>9.6062088538190912E-2</v>
      </c>
    </row>
    <row r="42" spans="1:13" s="63" customFormat="1" x14ac:dyDescent="0.2">
      <c r="A42" s="45" t="s">
        <v>76</v>
      </c>
      <c r="B42" s="48" t="s">
        <v>6</v>
      </c>
      <c r="C42" s="47">
        <v>0.1891590210954428</v>
      </c>
      <c r="D42" s="47">
        <v>0.22026101110125662</v>
      </c>
      <c r="E42" s="47">
        <v>-0.2080111821086259</v>
      </c>
      <c r="F42" s="47">
        <v>-9.29838538882789E-2</v>
      </c>
      <c r="G42" s="47"/>
      <c r="H42" s="47">
        <v>0.23125076442398584</v>
      </c>
      <c r="I42" s="47">
        <v>-6.6961665236825563E-2</v>
      </c>
      <c r="J42" s="47">
        <v>0.11110143244289516</v>
      </c>
      <c r="K42" s="47">
        <v>-0.82820407843273869</v>
      </c>
      <c r="L42" s="47"/>
      <c r="M42" s="47">
        <v>2.5880869654631429</v>
      </c>
    </row>
    <row r="43" spans="1:13" s="63" customFormat="1" x14ac:dyDescent="0.2">
      <c r="A43" s="45" t="s">
        <v>77</v>
      </c>
      <c r="B43" s="47">
        <v>7.6682055995608955E-2</v>
      </c>
      <c r="C43" s="47">
        <v>0.32252148233629518</v>
      </c>
      <c r="D43" s="47">
        <v>0.24725773076378577</v>
      </c>
      <c r="E43" s="47">
        <v>-2.4620649411448037E-2</v>
      </c>
      <c r="F43" s="47">
        <v>4.2381603300755799E-2</v>
      </c>
      <c r="G43" s="47">
        <v>0.13933664552933389</v>
      </c>
      <c r="H43" s="47">
        <v>7.9277979746785965E-2</v>
      </c>
      <c r="I43" s="47">
        <v>-0.17476038338658073</v>
      </c>
      <c r="J43" s="47">
        <v>0.15774983107597018</v>
      </c>
      <c r="K43" s="47">
        <v>-0.78071316588278417</v>
      </c>
      <c r="L43" s="47">
        <v>-0.16382782235334969</v>
      </c>
      <c r="M43" s="47">
        <v>-0.36095858461313712</v>
      </c>
    </row>
    <row r="44" spans="1:13" s="64" customFormat="1" ht="4.5" customHeight="1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x14ac:dyDescent="0.2">
      <c r="A45" s="61" t="s">
        <v>46</v>
      </c>
      <c r="B45" s="51">
        <v>1012.8</v>
      </c>
      <c r="C45" s="51">
        <v>344.63</v>
      </c>
      <c r="D45" s="51">
        <v>355</v>
      </c>
      <c r="E45" s="51">
        <v>336.7</v>
      </c>
      <c r="F45" s="51">
        <v>209.4</v>
      </c>
      <c r="G45" s="51">
        <v>1245.73</v>
      </c>
      <c r="H45" s="51">
        <v>360.67</v>
      </c>
      <c r="I45" s="51">
        <v>305.60000000000002</v>
      </c>
      <c r="J45" s="51">
        <v>346.4</v>
      </c>
      <c r="K45" s="51">
        <v>89.9</v>
      </c>
      <c r="L45" s="51">
        <v>1102.57</v>
      </c>
      <c r="M45" s="51">
        <v>226.76614720579929</v>
      </c>
    </row>
    <row r="46" spans="1:13" ht="4.5" customHeight="1" x14ac:dyDescent="0.2">
      <c r="A46" s="61"/>
      <c r="B46" s="60"/>
      <c r="C46" s="60"/>
      <c r="D46" s="51"/>
      <c r="E46" s="51"/>
      <c r="F46" s="51"/>
      <c r="G46" s="51"/>
      <c r="H46" s="60"/>
      <c r="I46" s="51"/>
      <c r="J46" s="51"/>
      <c r="K46" s="51"/>
      <c r="L46" s="51"/>
      <c r="M46" s="60"/>
    </row>
    <row r="47" spans="1:13" x14ac:dyDescent="0.2">
      <c r="A47" s="79" t="s">
        <v>75</v>
      </c>
      <c r="B47" s="78">
        <v>2646.3028791697552</v>
      </c>
      <c r="C47" s="78">
        <v>681.37999999999931</v>
      </c>
      <c r="D47" s="78">
        <v>896.99999999999955</v>
      </c>
      <c r="E47" s="78">
        <v>654.87000000000012</v>
      </c>
      <c r="F47" s="78">
        <v>689.96999999999935</v>
      </c>
      <c r="G47" s="78">
        <v>2923.2199999999962</v>
      </c>
      <c r="H47" s="78">
        <v>746.67999999999915</v>
      </c>
      <c r="I47" s="78">
        <v>727.60000000000048</v>
      </c>
      <c r="J47" s="78">
        <v>801.5899999999998</v>
      </c>
      <c r="K47" s="78">
        <v>107.32000000000028</v>
      </c>
      <c r="L47" s="78">
        <v>2383.5899999999992</v>
      </c>
      <c r="M47" s="78">
        <v>480.8763641228428</v>
      </c>
    </row>
    <row r="48" spans="1:13" s="49" customFormat="1" x14ac:dyDescent="0.2">
      <c r="A48" s="55" t="s">
        <v>74</v>
      </c>
      <c r="B48" s="46">
        <v>0.10070897526512906</v>
      </c>
      <c r="C48" s="46">
        <v>9.7621988085584269E-2</v>
      </c>
      <c r="D48" s="46">
        <v>0.11962823226281397</v>
      </c>
      <c r="E48" s="46">
        <v>8.7246086802442321E-2</v>
      </c>
      <c r="F48" s="46">
        <v>9.327196041852534E-2</v>
      </c>
      <c r="G48" s="46">
        <v>9.9492128018318929E-2</v>
      </c>
      <c r="H48" s="46">
        <v>9.884342025662636E-2</v>
      </c>
      <c r="I48" s="46">
        <v>9.4453517082378174E-2</v>
      </c>
      <c r="J48" s="46">
        <v>0.10191551688187517</v>
      </c>
      <c r="K48" s="46">
        <v>1.4437888290673526E-2</v>
      </c>
      <c r="L48" s="46">
        <v>7.8007546171949146E-2</v>
      </c>
      <c r="M48" s="46">
        <v>6.5278706588104529E-2</v>
      </c>
    </row>
    <row r="49" spans="1:14" ht="4.5" customHeight="1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4" s="39" customFormat="1" x14ac:dyDescent="0.2">
      <c r="A50" s="61" t="s">
        <v>72</v>
      </c>
      <c r="B50" s="51">
        <v>0.4</v>
      </c>
      <c r="C50" s="51">
        <v>1.9</v>
      </c>
      <c r="D50" s="51">
        <v>11.1</v>
      </c>
      <c r="E50" s="51">
        <v>9.6999999999999993</v>
      </c>
      <c r="F50" s="51">
        <v>4.8032384927956535</v>
      </c>
      <c r="G50" s="51">
        <v>27.503238492795653</v>
      </c>
      <c r="H50" s="51">
        <v>5.59</v>
      </c>
      <c r="I50" s="51">
        <v>24</v>
      </c>
      <c r="J50" s="51">
        <v>1.2</v>
      </c>
      <c r="K50" s="51">
        <v>4</v>
      </c>
      <c r="L50" s="51">
        <v>34.79</v>
      </c>
      <c r="M50" s="51">
        <v>9.0870721201405367</v>
      </c>
    </row>
    <row r="51" spans="1:14" s="39" customFormat="1" ht="4.5" customHeight="1" x14ac:dyDescent="0.2">
      <c r="A51" s="6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4" x14ac:dyDescent="0.2">
      <c r="A52" s="79" t="s">
        <v>73</v>
      </c>
      <c r="B52" s="78">
        <v>2645.9028791697551</v>
      </c>
      <c r="C52" s="78">
        <v>679.47999999999934</v>
      </c>
      <c r="D52" s="78">
        <v>885.89999999999952</v>
      </c>
      <c r="E52" s="78">
        <v>645.17000000000007</v>
      </c>
      <c r="F52" s="78">
        <v>685.16676150720366</v>
      </c>
      <c r="G52" s="78">
        <v>2895.7167615072003</v>
      </c>
      <c r="H52" s="78">
        <v>741.08999999999912</v>
      </c>
      <c r="I52" s="78">
        <v>703.60000000000048</v>
      </c>
      <c r="J52" s="78">
        <v>800.38999999999976</v>
      </c>
      <c r="K52" s="78">
        <v>103.32000000000028</v>
      </c>
      <c r="L52" s="78">
        <v>2348.7999999999993</v>
      </c>
      <c r="M52" s="78">
        <v>471.78929200270227</v>
      </c>
      <c r="N52" s="65"/>
    </row>
    <row r="53" spans="1:14" s="56" customFormat="1" x14ac:dyDescent="0.2">
      <c r="A53" s="55" t="s">
        <v>79</v>
      </c>
      <c r="B53" s="46">
        <v>0.10069375267272547</v>
      </c>
      <c r="C53" s="46">
        <v>9.7349773202020609E-2</v>
      </c>
      <c r="D53" s="46">
        <v>0.11814788290036443</v>
      </c>
      <c r="E53" s="46">
        <v>8.5953789030390318E-2</v>
      </c>
      <c r="F53" s="46">
        <v>9.2622645998216083E-2</v>
      </c>
      <c r="G53" s="46">
        <v>9.8556052141360095E-2</v>
      </c>
      <c r="H53" s="46">
        <v>9.8103431614591563E-2</v>
      </c>
      <c r="I53" s="46">
        <v>9.1337953022486637E-2</v>
      </c>
      <c r="J53" s="46">
        <v>0.10176294683951155</v>
      </c>
      <c r="K53" s="46">
        <v>1.3899763494151965E-2</v>
      </c>
      <c r="L53" s="46">
        <v>7.6868976815926471E-2</v>
      </c>
      <c r="M53" s="46">
        <v>6.4045141457995391E-2</v>
      </c>
    </row>
    <row r="54" spans="1:14" s="56" customFormat="1" x14ac:dyDescent="0.2">
      <c r="A54" s="45" t="s">
        <v>76</v>
      </c>
      <c r="B54" s="48" t="s">
        <v>6</v>
      </c>
      <c r="C54" s="47">
        <v>-5.3653011443501208E-2</v>
      </c>
      <c r="D54" s="47">
        <v>0.3037911343968922</v>
      </c>
      <c r="E54" s="47">
        <v>-0.27173495879896103</v>
      </c>
      <c r="F54" s="47">
        <v>6.1994143415229352E-2</v>
      </c>
      <c r="G54" s="48"/>
      <c r="H54" s="47">
        <v>8.1619894067507914E-2</v>
      </c>
      <c r="I54" s="47">
        <v>-5.0587647924002055E-2</v>
      </c>
      <c r="J54" s="47">
        <v>0.13756395679363154</v>
      </c>
      <c r="K54" s="47">
        <v>-0.87091292994665059</v>
      </c>
      <c r="L54" s="48"/>
      <c r="M54" s="47">
        <v>3.5662920248035324</v>
      </c>
    </row>
    <row r="55" spans="1:14" s="56" customFormat="1" x14ac:dyDescent="0.2">
      <c r="A55" s="45" t="s">
        <v>77</v>
      </c>
      <c r="B55" s="47">
        <v>0.11397103611762494</v>
      </c>
      <c r="C55" s="47">
        <v>0.21444502053843406</v>
      </c>
      <c r="D55" s="47">
        <v>0.31614494365954315</v>
      </c>
      <c r="E55" s="47">
        <v>-7.1964015585825991E-2</v>
      </c>
      <c r="F55" s="47">
        <v>-4.5732764155896222E-2</v>
      </c>
      <c r="G55" s="47">
        <v>9.441536358123348E-2</v>
      </c>
      <c r="H55" s="47">
        <v>9.0672278801436246E-2</v>
      </c>
      <c r="I55" s="47">
        <v>-0.20577943334462034</v>
      </c>
      <c r="J55" s="47">
        <v>0.24058775206534655</v>
      </c>
      <c r="K55" s="47">
        <v>-0.84920459396961856</v>
      </c>
      <c r="L55" s="47">
        <v>-0.1888709451067081</v>
      </c>
      <c r="M55" s="47">
        <v>-0.36338461994804572</v>
      </c>
    </row>
    <row r="56" spans="1:14" s="56" customFormat="1" x14ac:dyDescent="0.2">
      <c r="A56" s="4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4" s="56" customFormat="1" x14ac:dyDescent="0.2">
      <c r="A57" s="209" t="s">
        <v>270</v>
      </c>
      <c r="B57" s="47"/>
      <c r="C57" s="204"/>
      <c r="D57" s="204"/>
      <c r="E57" s="204"/>
      <c r="F57" s="204"/>
      <c r="G57" s="204"/>
      <c r="H57" s="47"/>
      <c r="I57" s="47"/>
      <c r="J57" s="47"/>
      <c r="K57" s="47"/>
      <c r="L57" s="47"/>
      <c r="M57" s="47"/>
    </row>
    <row r="58" spans="1:14" x14ac:dyDescent="0.2">
      <c r="G58" s="65"/>
    </row>
    <row r="59" spans="1:14" x14ac:dyDescent="0.2">
      <c r="C59" s="65"/>
      <c r="D59" s="65"/>
      <c r="E59" s="65"/>
      <c r="F59" s="65"/>
      <c r="H59" s="65"/>
      <c r="I59" s="65"/>
      <c r="J59" s="65"/>
      <c r="K59" s="65"/>
    </row>
  </sheetData>
  <customSheetViews>
    <customSheetView guid="{AA03D33C-F4CC-45DE-A4C4-EB2FF93B3627}" showGridLines="0" topLeftCell="B1">
      <pane xSplit="1" ySplit="4" topLeftCell="M16" activePane="bottomRight" state="frozen"/>
      <selection pane="bottomRight" activeCell="R38" sqref="R38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1">
      <pane xSplit="1" ySplit="4" topLeftCell="C57" activePane="bottomRight" state="frozen"/>
      <selection pane="bottomRight" activeCell="N75" sqref="N75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1">
      <pane xSplit="1" ySplit="4" topLeftCell="K5" activePane="bottomRight" state="frozen"/>
      <selection pane="bottomRight" activeCell="T5" sqref="T5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1">
      <pane xSplit="1" ySplit="4" topLeftCell="C45" activePane="bottomRight" state="frozen"/>
      <selection pane="bottomRight" activeCell="A57" sqref="A57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1">
      <pane xSplit="1" ySplit="4" topLeftCell="C86" activePane="bottomRight" state="frozen"/>
      <selection pane="bottomRight" activeCell="G62" sqref="G62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topLeftCell="B1">
      <pane xSplit="1" ySplit="4" topLeftCell="M41" activePane="bottomRight" state="frozen"/>
      <selection pane="bottomRight" activeCell="V63" sqref="V63"/>
      <pageMargins left="0.7" right="0.7" top="0.75" bottom="0.75" header="0.3" footer="0.3"/>
      <pageSetup paperSize="9" orientation="portrait" r:id="rId6"/>
    </customSheetView>
  </customSheetViews>
  <pageMargins left="0.39370078740157483" right="0.19685039370078741" top="0.39370078740157483" bottom="0.19685039370078741" header="0.31496062992125984" footer="0.31496062992125984"/>
  <pageSetup paperSize="9" scale="57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5"/>
  <sheetViews>
    <sheetView showGridLines="0" workbookViewId="0">
      <selection activeCell="B2" sqref="B2"/>
    </sheetView>
  </sheetViews>
  <sheetFormatPr defaultRowHeight="15" x14ac:dyDescent="0.25"/>
  <cols>
    <col min="2" max="2" width="78.28515625" bestFit="1" customWidth="1"/>
    <col min="3" max="3" width="20" bestFit="1" customWidth="1"/>
    <col min="5" max="5" width="28.85546875" bestFit="1" customWidth="1"/>
    <col min="6" max="6" width="10" bestFit="1" customWidth="1"/>
  </cols>
  <sheetData>
    <row r="1" spans="2:5" ht="15.75" thickBot="1" x14ac:dyDescent="0.3"/>
    <row r="2" spans="2:5" x14ac:dyDescent="0.25">
      <c r="B2" s="19" t="s">
        <v>201</v>
      </c>
      <c r="C2" s="20" t="s">
        <v>197</v>
      </c>
    </row>
    <row r="3" spans="2:5" x14ac:dyDescent="0.25">
      <c r="B3" s="21"/>
      <c r="C3" s="22"/>
    </row>
    <row r="4" spans="2:5" x14ac:dyDescent="0.25">
      <c r="B4" s="23" t="s">
        <v>200</v>
      </c>
      <c r="C4" s="24">
        <f>'Inc. st and BS (USD)'!F12</f>
        <v>33.798519987426502</v>
      </c>
    </row>
    <row r="5" spans="2:5" x14ac:dyDescent="0.25">
      <c r="B5" s="21"/>
      <c r="C5" s="22"/>
    </row>
    <row r="6" spans="2:5" x14ac:dyDescent="0.25">
      <c r="B6" s="21" t="s">
        <v>196</v>
      </c>
      <c r="C6" s="25">
        <f>'Inc. st and BS (USD)'!F6</f>
        <v>109.55365998956651</v>
      </c>
    </row>
    <row r="7" spans="2:5" x14ac:dyDescent="0.25">
      <c r="B7" s="21" t="s">
        <v>198</v>
      </c>
      <c r="C7" s="25">
        <f>-686770.15*1.42221164679859/10^6</f>
        <v>-0.97673250600361461</v>
      </c>
    </row>
    <row r="8" spans="2:5" ht="15.75" thickBot="1" x14ac:dyDescent="0.3">
      <c r="B8" s="21" t="s">
        <v>203</v>
      </c>
      <c r="C8" s="26">
        <f>SUM(C6:C7)</f>
        <v>108.5769274835629</v>
      </c>
    </row>
    <row r="9" spans="2:5" ht="15.75" thickTop="1" x14ac:dyDescent="0.25">
      <c r="B9" s="21"/>
      <c r="C9" s="25"/>
    </row>
    <row r="10" spans="2:5" x14ac:dyDescent="0.25">
      <c r="B10" s="27" t="s">
        <v>204</v>
      </c>
      <c r="C10" s="28">
        <f>C4/C8</f>
        <v>0.31128639178469247</v>
      </c>
    </row>
    <row r="11" spans="2:5" x14ac:dyDescent="0.25">
      <c r="B11" s="21"/>
      <c r="C11" s="25"/>
    </row>
    <row r="12" spans="2:5" x14ac:dyDescent="0.25">
      <c r="B12" s="23" t="s">
        <v>202</v>
      </c>
      <c r="C12" s="24">
        <f>'Inc. st and BS (USD)'!H6</f>
        <v>112.92949315920399</v>
      </c>
    </row>
    <row r="13" spans="2:5" x14ac:dyDescent="0.25">
      <c r="B13" s="21" t="s">
        <v>199</v>
      </c>
      <c r="C13" s="25">
        <f>-2444406/10^6</f>
        <v>-2.4444059999999999</v>
      </c>
    </row>
    <row r="14" spans="2:5" ht="15.75" thickBot="1" x14ac:dyDescent="0.3">
      <c r="B14" s="21" t="s">
        <v>221</v>
      </c>
      <c r="C14" s="29">
        <f>SUM(C12:C13)</f>
        <v>110.48508715920399</v>
      </c>
    </row>
    <row r="15" spans="2:5" ht="15.75" thickTop="1" x14ac:dyDescent="0.25">
      <c r="B15" s="21"/>
      <c r="C15" s="22"/>
    </row>
    <row r="16" spans="2:5" x14ac:dyDescent="0.25">
      <c r="B16" s="21" t="s">
        <v>224</v>
      </c>
      <c r="C16" s="30">
        <f>C14*C10</f>
        <v>34.392504127805864</v>
      </c>
      <c r="E16" s="10"/>
    </row>
    <row r="17" spans="2:10" x14ac:dyDescent="0.25">
      <c r="B17" s="31" t="s">
        <v>222</v>
      </c>
      <c r="C17" s="30"/>
      <c r="E17" s="10"/>
    </row>
    <row r="18" spans="2:10" x14ac:dyDescent="0.25">
      <c r="B18" s="21" t="s">
        <v>223</v>
      </c>
      <c r="C18" s="30">
        <f>(5.59433514351252-3.56436070760672)</f>
        <v>2.0299744359058001</v>
      </c>
      <c r="E18" s="10"/>
    </row>
    <row r="19" spans="2:10" x14ac:dyDescent="0.25">
      <c r="B19" s="35" t="s">
        <v>226</v>
      </c>
      <c r="C19" s="36">
        <v>-0.84</v>
      </c>
      <c r="E19" s="10"/>
    </row>
    <row r="20" spans="2:10" x14ac:dyDescent="0.25">
      <c r="B20" s="21" t="s">
        <v>225</v>
      </c>
      <c r="C20" s="30">
        <f>I33/G24</f>
        <v>-1.8865989744037999</v>
      </c>
    </row>
    <row r="21" spans="2:10" ht="15.75" thickBot="1" x14ac:dyDescent="0.3">
      <c r="B21" s="32" t="s">
        <v>217</v>
      </c>
      <c r="C21" s="29">
        <f>SUM(C16:C20)</f>
        <v>33.695879589307857</v>
      </c>
      <c r="E21" s="11" t="s">
        <v>205</v>
      </c>
      <c r="F21" s="12" t="s">
        <v>216</v>
      </c>
      <c r="G21" s="12" t="s">
        <v>214</v>
      </c>
      <c r="H21" s="12" t="s">
        <v>215</v>
      </c>
      <c r="I21" s="12"/>
      <c r="J21" s="13"/>
    </row>
    <row r="22" spans="2:10" ht="15.75" thickTop="1" x14ac:dyDescent="0.25">
      <c r="B22" s="21"/>
      <c r="C22" s="22"/>
      <c r="E22" s="7" t="s">
        <v>206</v>
      </c>
      <c r="F22" s="14">
        <v>1874.8503681029599</v>
      </c>
      <c r="G22" s="15">
        <v>1</v>
      </c>
      <c r="H22" s="15">
        <v>1</v>
      </c>
      <c r="I22" s="14">
        <f>+F22-(F22/G22*H22)</f>
        <v>0</v>
      </c>
      <c r="J22" s="8"/>
    </row>
    <row r="23" spans="2:10" ht="15.75" thickBot="1" x14ac:dyDescent="0.3">
      <c r="B23" s="33" t="s">
        <v>218</v>
      </c>
      <c r="C23" s="34">
        <f>'Inc. st and BS (USD)'!H12</f>
        <v>32.845836921163411</v>
      </c>
      <c r="E23" s="7" t="s">
        <v>207</v>
      </c>
      <c r="F23" s="14">
        <v>0</v>
      </c>
      <c r="G23" s="15">
        <v>1</v>
      </c>
      <c r="H23" s="15">
        <v>1</v>
      </c>
      <c r="I23" s="14">
        <f t="shared" ref="I23:I32" si="0">+F23-(F23/G23*H23)</f>
        <v>0</v>
      </c>
      <c r="J23" s="8"/>
    </row>
    <row r="24" spans="2:10" x14ac:dyDescent="0.25">
      <c r="C24" s="10"/>
      <c r="E24" s="7" t="s">
        <v>178</v>
      </c>
      <c r="F24" s="14">
        <v>13618.97468347062</v>
      </c>
      <c r="G24" s="15">
        <v>66.892825311942957</v>
      </c>
      <c r="H24" s="15">
        <v>67.523075000000006</v>
      </c>
      <c r="I24" s="14">
        <f t="shared" si="0"/>
        <v>-128.31502490569437</v>
      </c>
      <c r="J24" s="8"/>
    </row>
    <row r="25" spans="2:10" x14ac:dyDescent="0.25">
      <c r="E25" s="7" t="s">
        <v>208</v>
      </c>
      <c r="F25" s="14">
        <v>3269.8588748856823</v>
      </c>
      <c r="G25" s="15">
        <v>66.892825311942957</v>
      </c>
      <c r="H25" s="15">
        <v>67.523075000000006</v>
      </c>
      <c r="I25" s="14">
        <f t="shared" si="0"/>
        <v>-30.807900941199023</v>
      </c>
      <c r="J25" s="8"/>
    </row>
    <row r="26" spans="2:10" x14ac:dyDescent="0.25">
      <c r="E26" s="7" t="s">
        <v>209</v>
      </c>
      <c r="F26" s="14">
        <v>97.074425817055385</v>
      </c>
      <c r="G26" s="15">
        <v>49.216843137254905</v>
      </c>
      <c r="H26" s="15">
        <v>48.08636666666667</v>
      </c>
      <c r="I26" s="14">
        <f t="shared" si="0"/>
        <v>2.2297316789701966</v>
      </c>
      <c r="J26" s="8"/>
    </row>
    <row r="27" spans="2:10" x14ac:dyDescent="0.25">
      <c r="E27" s="7" t="s">
        <v>210</v>
      </c>
      <c r="F27" s="14">
        <v>640.96450319866847</v>
      </c>
      <c r="G27" s="15">
        <v>66.892825311942957</v>
      </c>
      <c r="H27" s="15">
        <v>67.523075000000006</v>
      </c>
      <c r="I27" s="14">
        <f t="shared" si="0"/>
        <v>-6.0390284953994069</v>
      </c>
      <c r="J27" s="8"/>
    </row>
    <row r="28" spans="2:10" x14ac:dyDescent="0.25">
      <c r="E28" s="7" t="s">
        <v>211</v>
      </c>
      <c r="F28" s="14">
        <v>0</v>
      </c>
      <c r="G28" s="15">
        <v>4.462766666666667</v>
      </c>
      <c r="H28" s="15">
        <v>4.2605666666666666</v>
      </c>
      <c r="I28" s="14">
        <f t="shared" si="0"/>
        <v>0</v>
      </c>
      <c r="J28" s="8"/>
    </row>
    <row r="29" spans="2:10" x14ac:dyDescent="0.25">
      <c r="E29" s="7" t="s">
        <v>212</v>
      </c>
      <c r="F29" s="14">
        <v>1276.3763519004499</v>
      </c>
      <c r="G29" s="15">
        <v>4.462766666666667</v>
      </c>
      <c r="H29" s="15">
        <v>4.2605666666666666</v>
      </c>
      <c r="I29" s="14">
        <f t="shared" si="0"/>
        <v>57.830336567212726</v>
      </c>
      <c r="J29" s="8"/>
    </row>
    <row r="30" spans="2:10" x14ac:dyDescent="0.25">
      <c r="E30" s="7" t="s">
        <v>219</v>
      </c>
      <c r="F30" s="14">
        <v>0</v>
      </c>
      <c r="G30" s="15"/>
      <c r="H30" s="15"/>
      <c r="I30" s="14"/>
      <c r="J30" s="8"/>
    </row>
    <row r="31" spans="2:10" x14ac:dyDescent="0.25">
      <c r="E31" s="7" t="s">
        <v>220</v>
      </c>
      <c r="F31" s="14">
        <v>0</v>
      </c>
      <c r="G31" s="15"/>
      <c r="H31" s="15"/>
      <c r="I31" s="14"/>
      <c r="J31" s="8"/>
    </row>
    <row r="32" spans="2:10" x14ac:dyDescent="0.25">
      <c r="E32" s="7" t="s">
        <v>213</v>
      </c>
      <c r="F32" s="14">
        <v>3006.8565389153318</v>
      </c>
      <c r="G32" s="15">
        <v>96.030239750445631</v>
      </c>
      <c r="H32" s="15">
        <v>96.704049999999981</v>
      </c>
      <c r="I32" s="14">
        <f t="shared" si="0"/>
        <v>-21.098049532374262</v>
      </c>
      <c r="J32" s="8"/>
    </row>
    <row r="33" spans="5:10" ht="15.75" thickBot="1" x14ac:dyDescent="0.3">
      <c r="E33" s="7"/>
      <c r="F33" s="6">
        <f>SUM(F22:F32)</f>
        <v>23784.955746290769</v>
      </c>
      <c r="G33" s="15"/>
      <c r="H33" s="15"/>
      <c r="I33" s="6">
        <f>SUM(I22:I32)</f>
        <v>-126.19993562848413</v>
      </c>
      <c r="J33" s="8" t="str">
        <f>IF(I33&gt;0,"Gain","Loss")</f>
        <v>Loss</v>
      </c>
    </row>
    <row r="34" spans="5:10" ht="15.75" thickTop="1" x14ac:dyDescent="0.25">
      <c r="E34" s="9"/>
      <c r="F34" s="16"/>
      <c r="G34" s="17"/>
      <c r="H34" s="17"/>
      <c r="I34" s="17"/>
      <c r="J34" s="18"/>
    </row>
    <row r="35" spans="5:10" x14ac:dyDescent="0.25">
      <c r="F3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7"/>
  <sheetViews>
    <sheetView showGridLines="0" zoomScaleNormal="100" workbookViewId="0">
      <pane xSplit="1" ySplit="4" topLeftCell="B14" activePane="bottomRight" state="frozen"/>
      <selection activeCell="A20" sqref="A20"/>
      <selection pane="topRight" activeCell="A20" sqref="A20"/>
      <selection pane="bottomLeft" activeCell="A20" sqref="A20"/>
      <selection pane="bottomRight" activeCell="M55" sqref="M55"/>
    </sheetView>
  </sheetViews>
  <sheetFormatPr defaultRowHeight="12.75" x14ac:dyDescent="0.2"/>
  <cols>
    <col min="1" max="1" width="55.5703125" style="38" customWidth="1"/>
    <col min="2" max="5" width="8.7109375" style="38" customWidth="1"/>
    <col min="6" max="7" width="9.140625" style="38" customWidth="1"/>
    <col min="8" max="10" width="8.7109375" style="38" customWidth="1"/>
    <col min="11" max="12" width="9.140625" style="38" customWidth="1"/>
    <col min="13" max="13" width="8.7109375" style="38" customWidth="1"/>
    <col min="14" max="14" width="9.140625" style="95" customWidth="1"/>
    <col min="15" max="21" width="9.140625" style="38" customWidth="1"/>
    <col min="22" max="22" width="18.85546875" style="38" customWidth="1"/>
    <col min="23" max="26" width="9.140625" style="38" customWidth="1"/>
    <col min="27" max="16384" width="9.140625" style="38"/>
  </cols>
  <sheetData>
    <row r="2" spans="1:25" x14ac:dyDescent="0.2">
      <c r="A2" s="39"/>
    </row>
    <row r="3" spans="1:25" x14ac:dyDescent="0.2">
      <c r="A3" s="39"/>
    </row>
    <row r="4" spans="1:25" x14ac:dyDescent="0.2">
      <c r="A4" s="75" t="s">
        <v>161</v>
      </c>
      <c r="B4" s="76" t="s">
        <v>2</v>
      </c>
      <c r="C4" s="76" t="s">
        <v>3</v>
      </c>
      <c r="D4" s="76" t="s">
        <v>4</v>
      </c>
      <c r="E4" s="76" t="s">
        <v>175</v>
      </c>
      <c r="F4" s="76" t="s">
        <v>189</v>
      </c>
      <c r="G4" s="76" t="s">
        <v>190</v>
      </c>
      <c r="H4" s="76" t="s">
        <v>191</v>
      </c>
      <c r="I4" s="76" t="s">
        <v>192</v>
      </c>
      <c r="J4" s="76" t="s">
        <v>193</v>
      </c>
      <c r="K4" s="76" t="s">
        <v>194</v>
      </c>
      <c r="L4" s="76" t="s">
        <v>195</v>
      </c>
      <c r="M4" s="76" t="s">
        <v>266</v>
      </c>
    </row>
    <row r="5" spans="1:25" s="39" customFormat="1" ht="8.25" customHeight="1" x14ac:dyDescent="0.2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88"/>
    </row>
    <row r="6" spans="1:25" x14ac:dyDescent="0.2">
      <c r="A6" s="77" t="s">
        <v>66</v>
      </c>
      <c r="B6" s="97">
        <v>429.74045801882971</v>
      </c>
      <c r="C6" s="97">
        <v>110.00571906507366</v>
      </c>
      <c r="D6" s="97">
        <v>115.40666671440785</v>
      </c>
      <c r="E6" s="97">
        <v>113.88496574376532</v>
      </c>
      <c r="F6" s="97">
        <v>109.55365998956651</v>
      </c>
      <c r="G6" s="97">
        <v>448.85101151281333</v>
      </c>
      <c r="H6" s="97">
        <v>112.92949315920399</v>
      </c>
      <c r="I6" s="97">
        <v>115.0645358363967</v>
      </c>
      <c r="J6" s="97">
        <v>116.66795222470763</v>
      </c>
      <c r="K6" s="97">
        <v>110.91196390282771</v>
      </c>
      <c r="L6" s="97">
        <v>455.57394512313601</v>
      </c>
      <c r="M6" s="97">
        <v>114.29765920386838</v>
      </c>
      <c r="V6" s="81"/>
    </row>
    <row r="7" spans="1:25" s="49" customFormat="1" x14ac:dyDescent="0.2">
      <c r="A7" s="45" t="s">
        <v>76</v>
      </c>
      <c r="B7" s="48"/>
      <c r="C7" s="47">
        <v>4.0969425896879574E-2</v>
      </c>
      <c r="D7" s="47">
        <v>4.9096971459631655E-2</v>
      </c>
      <c r="E7" s="47">
        <v>-1.3185555167347651E-2</v>
      </c>
      <c r="F7" s="47">
        <v>-3.8032287457011704E-2</v>
      </c>
      <c r="G7" s="48"/>
      <c r="H7" s="47">
        <v>3.0814426190407307E-2</v>
      </c>
      <c r="I7" s="47">
        <v>1.8905979452000343E-2</v>
      </c>
      <c r="J7" s="47">
        <v>1.3934931181495802E-2</v>
      </c>
      <c r="K7" s="47">
        <v>-4.9336499116686583E-2</v>
      </c>
      <c r="L7" s="48"/>
      <c r="M7" s="47">
        <v>3.0525970165012462E-2</v>
      </c>
      <c r="N7" s="205"/>
    </row>
    <row r="8" spans="1:25" s="49" customFormat="1" x14ac:dyDescent="0.2">
      <c r="A8" s="45" t="s">
        <v>77</v>
      </c>
      <c r="B8" s="47">
        <v>0.12268437705869784</v>
      </c>
      <c r="C8" s="47">
        <v>8.6045751577962459E-2</v>
      </c>
      <c r="D8" s="47">
        <v>7.9749409059729714E-2</v>
      </c>
      <c r="E8" s="47">
        <v>-1.7311997356184161E-2</v>
      </c>
      <c r="F8" s="47">
        <v>3.6691651247510837E-2</v>
      </c>
      <c r="G8" s="47">
        <v>4.4469989123403053E-2</v>
      </c>
      <c r="H8" s="47">
        <v>2.6578382642094889E-2</v>
      </c>
      <c r="I8" s="47">
        <v>-2.9645677130404335E-3</v>
      </c>
      <c r="J8" s="47">
        <v>2.4436820635340695E-2</v>
      </c>
      <c r="K8" s="47">
        <v>1.2398526104838048E-2</v>
      </c>
      <c r="L8" s="47">
        <v>1.4978096156369691E-2</v>
      </c>
      <c r="M8" s="47">
        <v>1.211522345837146E-2</v>
      </c>
      <c r="N8" s="205"/>
    </row>
    <row r="9" spans="1:25" ht="4.5" customHeight="1" x14ac:dyDescent="0.2">
      <c r="A9" s="45"/>
      <c r="B9" s="82"/>
      <c r="C9" s="82"/>
      <c r="D9" s="83"/>
      <c r="E9" s="83"/>
      <c r="F9" s="83"/>
      <c r="G9" s="82"/>
      <c r="H9" s="82"/>
      <c r="I9" s="51"/>
      <c r="J9" s="51"/>
      <c r="K9" s="51"/>
      <c r="L9" s="50"/>
      <c r="M9" s="82"/>
    </row>
    <row r="10" spans="1:25" x14ac:dyDescent="0.2">
      <c r="A10" s="52" t="s">
        <v>67</v>
      </c>
      <c r="B10" s="83">
        <v>302.41578293396287</v>
      </c>
      <c r="C10" s="83">
        <v>75.076699138027621</v>
      </c>
      <c r="D10" s="83">
        <v>77.983301202447251</v>
      </c>
      <c r="E10" s="83">
        <v>79.230815188621193</v>
      </c>
      <c r="F10" s="83">
        <v>75.75514000214001</v>
      </c>
      <c r="G10" s="83">
        <v>308.04595553123607</v>
      </c>
      <c r="H10" s="83">
        <v>80.083656238040575</v>
      </c>
      <c r="I10" s="83">
        <v>80.474343252080374</v>
      </c>
      <c r="J10" s="83">
        <v>81.394365695773686</v>
      </c>
      <c r="K10" s="83">
        <v>80.137005719265119</v>
      </c>
      <c r="L10" s="83">
        <v>322.08937090515974</v>
      </c>
      <c r="M10" s="83">
        <v>82.762861187650259</v>
      </c>
      <c r="V10" s="84"/>
    </row>
    <row r="11" spans="1:25" ht="3.75" customHeight="1" x14ac:dyDescent="0.2">
      <c r="A11" s="52"/>
      <c r="B11" s="83"/>
      <c r="C11" s="83"/>
      <c r="D11" s="83"/>
      <c r="E11" s="83"/>
      <c r="F11" s="83"/>
      <c r="G11" s="83"/>
      <c r="H11" s="83"/>
      <c r="I11" s="51"/>
      <c r="J11" s="51"/>
      <c r="K11" s="83"/>
      <c r="L11" s="83"/>
      <c r="M11" s="83"/>
      <c r="V11" s="84"/>
    </row>
    <row r="12" spans="1:25" s="39" customFormat="1" x14ac:dyDescent="0.2">
      <c r="A12" s="79" t="s">
        <v>42</v>
      </c>
      <c r="B12" s="97">
        <v>127.32467508486684</v>
      </c>
      <c r="C12" s="97">
        <v>34.929019927046042</v>
      </c>
      <c r="D12" s="97">
        <v>37.423365511960597</v>
      </c>
      <c r="E12" s="97">
        <v>34.654150555144128</v>
      </c>
      <c r="F12" s="97">
        <v>33.798519987426502</v>
      </c>
      <c r="G12" s="97">
        <v>140.80505598157725</v>
      </c>
      <c r="H12" s="97">
        <v>32.845836921163411</v>
      </c>
      <c r="I12" s="97">
        <v>34.590192584316327</v>
      </c>
      <c r="J12" s="97">
        <v>35.273586528933947</v>
      </c>
      <c r="K12" s="97">
        <v>30.774958183562589</v>
      </c>
      <c r="L12" s="97">
        <v>133.48457421797627</v>
      </c>
      <c r="M12" s="97">
        <v>31.534798016218119</v>
      </c>
      <c r="N12" s="88"/>
      <c r="O12" s="53"/>
      <c r="P12" s="53"/>
      <c r="Q12" s="53"/>
      <c r="R12" s="53"/>
      <c r="S12" s="53"/>
      <c r="T12" s="53"/>
      <c r="Y12" s="64"/>
    </row>
    <row r="13" spans="1:25" s="56" customFormat="1" x14ac:dyDescent="0.2">
      <c r="A13" s="55" t="s">
        <v>78</v>
      </c>
      <c r="B13" s="46">
        <v>0.29628272765346175</v>
      </c>
      <c r="C13" s="46">
        <v>0.31752003644814003</v>
      </c>
      <c r="D13" s="46">
        <v>0.32427386196475694</v>
      </c>
      <c r="E13" s="46">
        <v>0.30429082828293585</v>
      </c>
      <c r="F13" s="46">
        <v>0.30851109849406538</v>
      </c>
      <c r="G13" s="46">
        <v>0.31370109985272404</v>
      </c>
      <c r="H13" s="46">
        <v>0.2908526019403852</v>
      </c>
      <c r="I13" s="46">
        <v>0.30061558353216694</v>
      </c>
      <c r="J13" s="46">
        <v>0.30234169586687748</v>
      </c>
      <c r="K13" s="46">
        <v>0.27747194351842125</v>
      </c>
      <c r="L13" s="46">
        <v>0.29300309125864749</v>
      </c>
      <c r="M13" s="46">
        <v>0.27590064604884601</v>
      </c>
      <c r="N13" s="206"/>
      <c r="O13" s="188"/>
      <c r="P13" s="188"/>
      <c r="Q13" s="188"/>
      <c r="R13" s="188"/>
      <c r="S13" s="188"/>
      <c r="T13" s="188"/>
      <c r="U13" s="188"/>
      <c r="V13" s="39"/>
      <c r="W13" s="39"/>
      <c r="X13" s="39"/>
      <c r="Y13" s="64"/>
    </row>
    <row r="14" spans="1:25" s="56" customFormat="1" x14ac:dyDescent="0.2">
      <c r="A14" s="45" t="s">
        <v>76</v>
      </c>
      <c r="B14" s="57"/>
      <c r="C14" s="47">
        <v>6.8483219503582493E-2</v>
      </c>
      <c r="D14" s="47">
        <v>7.1411840072362009E-2</v>
      </c>
      <c r="E14" s="47">
        <v>-7.399695134130635E-2</v>
      </c>
      <c r="F14" s="47">
        <v>-2.4690565314999913E-2</v>
      </c>
      <c r="G14" s="57"/>
      <c r="H14" s="47">
        <v>-2.8187123773984801E-2</v>
      </c>
      <c r="I14" s="47">
        <v>5.3107359308265378E-2</v>
      </c>
      <c r="J14" s="47">
        <v>1.9756870186594E-2</v>
      </c>
      <c r="K14" s="47">
        <v>-0.12753532566588477</v>
      </c>
      <c r="L14" s="57"/>
      <c r="M14" s="47">
        <v>2.4690198703872568E-2</v>
      </c>
      <c r="N14" s="206"/>
      <c r="V14" s="39"/>
      <c r="W14" s="39"/>
      <c r="X14" s="189"/>
      <c r="Y14" s="64"/>
    </row>
    <row r="15" spans="1:25" s="56" customFormat="1" x14ac:dyDescent="0.2">
      <c r="A15" s="45" t="s">
        <v>77</v>
      </c>
      <c r="B15" s="47">
        <v>6.927609110457511E-2</v>
      </c>
      <c r="C15" s="47">
        <v>0.26650276552890384</v>
      </c>
      <c r="D15" s="47">
        <v>0.14727674955991343</v>
      </c>
      <c r="E15" s="47">
        <v>6.3355557202515733E-3</v>
      </c>
      <c r="F15" s="47">
        <v>3.3901080707355202E-2</v>
      </c>
      <c r="G15" s="47">
        <v>0.10587406476965455</v>
      </c>
      <c r="H15" s="47">
        <v>-5.9640465442020396E-2</v>
      </c>
      <c r="I15" s="47">
        <v>-7.5705989797704931E-2</v>
      </c>
      <c r="J15" s="47">
        <v>1.7874798945197945E-2</v>
      </c>
      <c r="K15" s="47">
        <v>-8.9458408385595489E-2</v>
      </c>
      <c r="L15" s="47">
        <v>-5.1990191066425773E-2</v>
      </c>
      <c r="M15" s="47">
        <v>-3.9914918535705057E-2</v>
      </c>
      <c r="N15" s="206"/>
    </row>
    <row r="16" spans="1:25" s="39" customFormat="1" ht="4.5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88"/>
    </row>
    <row r="17" spans="1:22" s="39" customFormat="1" ht="12" customHeight="1" x14ac:dyDescent="0.2">
      <c r="A17" s="52" t="s">
        <v>134</v>
      </c>
      <c r="B17" s="85">
        <v>36.749712339565491</v>
      </c>
      <c r="C17" s="85">
        <v>9.828012672978037</v>
      </c>
      <c r="D17" s="85">
        <v>8.2973893873270459</v>
      </c>
      <c r="E17" s="85">
        <v>8.1119791919946991</v>
      </c>
      <c r="F17" s="85">
        <v>10.226133806850472</v>
      </c>
      <c r="G17" s="85">
        <v>36.463515059150254</v>
      </c>
      <c r="H17" s="85">
        <v>8.1883252009184861</v>
      </c>
      <c r="I17" s="85">
        <v>8.343129595965781</v>
      </c>
      <c r="J17" s="85">
        <v>8.4685147057950978</v>
      </c>
      <c r="K17" s="85">
        <v>9.0705485451162442</v>
      </c>
      <c r="L17" s="85">
        <v>34.070518047795609</v>
      </c>
      <c r="M17" s="85">
        <v>8.9510208876792827</v>
      </c>
      <c r="N17" s="88"/>
      <c r="U17" s="53"/>
      <c r="V17" s="84"/>
    </row>
    <row r="18" spans="1:22" s="39" customFormat="1" ht="12" customHeight="1" x14ac:dyDescent="0.2">
      <c r="A18" s="52" t="s">
        <v>135</v>
      </c>
      <c r="B18" s="85">
        <v>31.073792398986534</v>
      </c>
      <c r="C18" s="85">
        <v>8.3704697562760764</v>
      </c>
      <c r="D18" s="85">
        <v>10.618380519972044</v>
      </c>
      <c r="E18" s="85">
        <v>10.217771003566652</v>
      </c>
      <c r="F18" s="85">
        <v>10.092253648104741</v>
      </c>
      <c r="G18" s="85">
        <v>39.298874927919513</v>
      </c>
      <c r="H18" s="85">
        <v>9.1576372942977429</v>
      </c>
      <c r="I18" s="85">
        <v>9.6465428777560849</v>
      </c>
      <c r="J18" s="85">
        <v>10.70864903672147</v>
      </c>
      <c r="K18" s="85">
        <v>12.972868928409961</v>
      </c>
      <c r="L18" s="85">
        <v>42.485698137185253</v>
      </c>
      <c r="M18" s="85">
        <v>10.980940394278518</v>
      </c>
      <c r="N18" s="88"/>
      <c r="U18" s="53"/>
      <c r="V18" s="84"/>
    </row>
    <row r="19" spans="1:22" s="39" customFormat="1" ht="12" customHeight="1" x14ac:dyDescent="0.2">
      <c r="A19" s="52" t="s">
        <v>68</v>
      </c>
      <c r="B19" s="83">
        <v>67.823504738552032</v>
      </c>
      <c r="C19" s="83">
        <v>18.198482429254113</v>
      </c>
      <c r="D19" s="83">
        <v>18.91576990729909</v>
      </c>
      <c r="E19" s="83">
        <v>18.329750195561353</v>
      </c>
      <c r="F19" s="83">
        <v>20.318387454955214</v>
      </c>
      <c r="G19" s="83">
        <v>75.762389987069767</v>
      </c>
      <c r="H19" s="83">
        <v>17.345962495216227</v>
      </c>
      <c r="I19" s="83">
        <v>17.989672473721868</v>
      </c>
      <c r="J19" s="83">
        <v>19.177163742516569</v>
      </c>
      <c r="K19" s="83">
        <v>22.043417473526205</v>
      </c>
      <c r="L19" s="83">
        <v>76.556216184980855</v>
      </c>
      <c r="M19" s="83">
        <v>19.9319612819578</v>
      </c>
      <c r="N19" s="88"/>
      <c r="O19" s="53"/>
      <c r="P19" s="53"/>
      <c r="Q19" s="53"/>
      <c r="R19" s="53"/>
      <c r="S19" s="53"/>
      <c r="T19" s="53"/>
      <c r="U19" s="53"/>
      <c r="V19" s="84"/>
    </row>
    <row r="20" spans="1:22" s="56" customFormat="1" x14ac:dyDescent="0.2">
      <c r="A20" s="55" t="s">
        <v>74</v>
      </c>
      <c r="B20" s="46">
        <v>0.15782434135065831</v>
      </c>
      <c r="C20" s="46">
        <v>0.16543214829120692</v>
      </c>
      <c r="D20" s="46">
        <v>0.1639053483288723</v>
      </c>
      <c r="E20" s="46">
        <v>0.16094969231322637</v>
      </c>
      <c r="F20" s="46">
        <v>0.1854651634358018</v>
      </c>
      <c r="G20" s="46">
        <v>0.16879184416165002</v>
      </c>
      <c r="H20" s="46">
        <v>0.153599932222865</v>
      </c>
      <c r="I20" s="46">
        <v>0.15634419713212327</v>
      </c>
      <c r="J20" s="46">
        <v>0.16437387797448011</v>
      </c>
      <c r="K20" s="46">
        <v>0.19874697641129954</v>
      </c>
      <c r="L20" s="46">
        <v>0.1680434471824078</v>
      </c>
      <c r="M20" s="46">
        <v>0.17438643468984716</v>
      </c>
      <c r="N20" s="206"/>
    </row>
    <row r="21" spans="1:22" s="39" customFormat="1" ht="4.5" customHeight="1" x14ac:dyDescent="0.2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88"/>
    </row>
    <row r="22" spans="1:22" s="39" customFormat="1" x14ac:dyDescent="0.2">
      <c r="A22" s="52" t="s">
        <v>69</v>
      </c>
      <c r="B22" s="83">
        <v>4.6023988692373141</v>
      </c>
      <c r="C22" s="83">
        <v>0.20993157061494508</v>
      </c>
      <c r="D22" s="83">
        <v>0.34137654722855476</v>
      </c>
      <c r="E22" s="83">
        <v>0.79200470180889049</v>
      </c>
      <c r="F22" s="83">
        <v>0.74122809128583067</v>
      </c>
      <c r="G22" s="83">
        <v>2.0845409109382214</v>
      </c>
      <c r="H22" s="83">
        <v>0.20331037122081899</v>
      </c>
      <c r="I22" s="83">
        <v>0.26588077487815043</v>
      </c>
      <c r="J22" s="51">
        <v>0.17503367173176537</v>
      </c>
      <c r="K22" s="51">
        <v>6.8637149708068293E-2</v>
      </c>
      <c r="L22" s="83">
        <v>0.71286196753880315</v>
      </c>
      <c r="M22" s="83">
        <v>0.16287300081138639</v>
      </c>
      <c r="N22" s="88"/>
      <c r="O22" s="53"/>
      <c r="P22" s="53"/>
      <c r="Q22" s="53"/>
      <c r="R22" s="53"/>
      <c r="S22" s="53"/>
      <c r="T22" s="53"/>
      <c r="V22" s="81"/>
    </row>
    <row r="23" spans="1:22" s="39" customFormat="1" ht="4.5" customHeight="1" x14ac:dyDescent="0.2">
      <c r="A23" s="52"/>
      <c r="B23" s="83"/>
      <c r="C23" s="83"/>
      <c r="D23" s="83"/>
      <c r="E23" s="83"/>
      <c r="F23" s="83"/>
      <c r="G23" s="83"/>
      <c r="H23" s="83"/>
      <c r="I23" s="51"/>
      <c r="J23" s="51"/>
      <c r="K23" s="83"/>
      <c r="L23" s="83"/>
      <c r="M23" s="83"/>
      <c r="N23" s="88"/>
    </row>
    <row r="24" spans="1:22" s="39" customFormat="1" x14ac:dyDescent="0.2">
      <c r="A24" s="79" t="s">
        <v>127</v>
      </c>
      <c r="B24" s="97">
        <v>64.103569215552128</v>
      </c>
      <c r="C24" s="97">
        <v>16.940469068406873</v>
      </c>
      <c r="D24" s="97">
        <v>18.848972151890063</v>
      </c>
      <c r="E24" s="97">
        <v>17.116405061391667</v>
      </c>
      <c r="F24" s="97">
        <v>14.221360623757118</v>
      </c>
      <c r="G24" s="97">
        <v>67.127206905445703</v>
      </c>
      <c r="H24" s="97">
        <v>15.703184797168003</v>
      </c>
      <c r="I24" s="97">
        <v>16.866400885472611</v>
      </c>
      <c r="J24" s="97">
        <v>16.271456458149142</v>
      </c>
      <c r="K24" s="97">
        <v>8.8001778597444531</v>
      </c>
      <c r="L24" s="97">
        <v>57.641220000534226</v>
      </c>
      <c r="M24" s="97">
        <v>11.765709735071704</v>
      </c>
      <c r="N24" s="88"/>
      <c r="O24" s="53"/>
      <c r="P24" s="53"/>
      <c r="Q24" s="53"/>
      <c r="R24" s="53"/>
      <c r="S24" s="53"/>
      <c r="T24" s="53"/>
      <c r="V24" s="84"/>
    </row>
    <row r="25" spans="1:22" s="56" customFormat="1" x14ac:dyDescent="0.2">
      <c r="A25" s="55" t="s">
        <v>126</v>
      </c>
      <c r="B25" s="46">
        <v>0.14916810372260397</v>
      </c>
      <c r="C25" s="46">
        <v>0.15399625776170575</v>
      </c>
      <c r="D25" s="46">
        <v>0.16332654506463515</v>
      </c>
      <c r="E25" s="86">
        <v>0.15029556315539142</v>
      </c>
      <c r="F25" s="46">
        <v>0.12981182577662406</v>
      </c>
      <c r="G25" s="46">
        <v>0.14955342682463671</v>
      </c>
      <c r="H25" s="46">
        <v>0.13905299986629899</v>
      </c>
      <c r="I25" s="46">
        <v>0.14658209641112988</v>
      </c>
      <c r="J25" s="46">
        <v>0.13946808997563956</v>
      </c>
      <c r="K25" s="46">
        <v>7.9343810623121527E-2</v>
      </c>
      <c r="L25" s="46">
        <v>0.1265243998643393</v>
      </c>
      <c r="M25" s="46">
        <v>0.10293920117896427</v>
      </c>
      <c r="N25" s="206"/>
      <c r="O25" s="87"/>
      <c r="P25" s="87"/>
      <c r="Q25" s="87"/>
      <c r="R25" s="87"/>
      <c r="S25" s="87"/>
      <c r="T25" s="87"/>
    </row>
    <row r="26" spans="1:22" s="56" customFormat="1" x14ac:dyDescent="0.2">
      <c r="A26" s="45" t="s">
        <v>76</v>
      </c>
      <c r="B26" s="48" t="s">
        <v>6</v>
      </c>
      <c r="C26" s="47">
        <v>2.1782134646922247E-2</v>
      </c>
      <c r="D26" s="47">
        <v>0.11265940014863296</v>
      </c>
      <c r="E26" s="47">
        <v>-9.1918385604101149E-2</v>
      </c>
      <c r="F26" s="47">
        <v>-0.16913857946518851</v>
      </c>
      <c r="G26" s="48"/>
      <c r="H26" s="47">
        <v>0.10419707457073146</v>
      </c>
      <c r="I26" s="47">
        <v>7.4075170312864813E-2</v>
      </c>
      <c r="J26" s="47">
        <v>-3.5273940858117969E-2</v>
      </c>
      <c r="K26" s="47">
        <v>-0.45916471076950771</v>
      </c>
      <c r="L26" s="48"/>
      <c r="M26" s="47">
        <v>0.3369854476342784</v>
      </c>
      <c r="N26" s="206"/>
    </row>
    <row r="27" spans="1:22" s="56" customFormat="1" x14ac:dyDescent="0.2">
      <c r="A27" s="45" t="s">
        <v>77</v>
      </c>
      <c r="B27" s="47">
        <v>8.3636956208722468E-2</v>
      </c>
      <c r="C27" s="47">
        <v>0.21005828133298676</v>
      </c>
      <c r="D27" s="47">
        <v>0.14696103106166158</v>
      </c>
      <c r="E27" s="47">
        <v>1.505104490207243E-3</v>
      </c>
      <c r="F27" s="47">
        <v>-0.14222373908016128</v>
      </c>
      <c r="G27" s="47">
        <v>4.716800837916546E-2</v>
      </c>
      <c r="H27" s="47">
        <v>-7.3037190779229544E-2</v>
      </c>
      <c r="I27" s="47">
        <v>-0.10518192983900454</v>
      </c>
      <c r="J27" s="47">
        <v>-4.9364840351226458E-2</v>
      </c>
      <c r="K27" s="47">
        <v>-0.38120000662640197</v>
      </c>
      <c r="L27" s="47">
        <v>-0.14131359462450577</v>
      </c>
      <c r="M27" s="47">
        <v>-0.25074372574450021</v>
      </c>
      <c r="N27" s="206"/>
    </row>
    <row r="28" spans="1:22" s="39" customFormat="1" ht="4.5" customHeigh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88"/>
    </row>
    <row r="29" spans="1:22" s="39" customFormat="1" x14ac:dyDescent="0.2">
      <c r="A29" s="61" t="s">
        <v>44</v>
      </c>
      <c r="B29" s="83">
        <v>6.7969968109968004</v>
      </c>
      <c r="C29" s="83">
        <v>2.7032629873780314</v>
      </c>
      <c r="D29" s="83">
        <v>2.6266601239867069</v>
      </c>
      <c r="E29" s="83">
        <v>2.6642916788820146</v>
      </c>
      <c r="F29" s="83">
        <v>1.9756209266239726</v>
      </c>
      <c r="G29" s="83">
        <v>9.9698357168707261</v>
      </c>
      <c r="H29" s="83">
        <v>1.6466645139686187</v>
      </c>
      <c r="I29" s="83">
        <v>1.920913912883716</v>
      </c>
      <c r="J29" s="83">
        <v>1.7820801120215499</v>
      </c>
      <c r="K29" s="83">
        <v>1.8919979528224045</v>
      </c>
      <c r="L29" s="83">
        <v>7.2416564916962898</v>
      </c>
      <c r="M29" s="83">
        <v>2.803371652892825</v>
      </c>
      <c r="N29" s="88"/>
      <c r="O29" s="88"/>
      <c r="P29" s="88"/>
      <c r="Q29" s="88"/>
      <c r="R29" s="88"/>
      <c r="S29" s="88"/>
      <c r="T29" s="88"/>
      <c r="V29" s="81"/>
    </row>
    <row r="30" spans="1:22" s="39" customFormat="1" ht="4.5" customHeight="1" x14ac:dyDescent="0.2">
      <c r="A30" s="61"/>
      <c r="B30" s="83"/>
      <c r="C30" s="83"/>
      <c r="D30" s="83"/>
      <c r="E30" s="83"/>
      <c r="F30" s="83"/>
      <c r="G30" s="83"/>
      <c r="H30" s="83"/>
      <c r="I30" s="51"/>
      <c r="J30" s="51"/>
      <c r="K30" s="83"/>
      <c r="L30" s="83"/>
      <c r="M30" s="83"/>
      <c r="N30" s="88"/>
    </row>
    <row r="31" spans="1:22" s="62" customFormat="1" x14ac:dyDescent="0.2">
      <c r="A31" s="79" t="s">
        <v>124</v>
      </c>
      <c r="B31" s="97">
        <v>57.306572404555325</v>
      </c>
      <c r="C31" s="97">
        <v>14.237206081028841</v>
      </c>
      <c r="D31" s="97">
        <v>16.222312027903357</v>
      </c>
      <c r="E31" s="97">
        <v>14.452113382509653</v>
      </c>
      <c r="F31" s="97">
        <v>12.245739697133144</v>
      </c>
      <c r="G31" s="97">
        <v>57.157371188574977</v>
      </c>
      <c r="H31" s="97">
        <v>14.056520283199385</v>
      </c>
      <c r="I31" s="97">
        <v>14.945486972588895</v>
      </c>
      <c r="J31" s="97">
        <v>14.489376346127592</v>
      </c>
      <c r="K31" s="97">
        <v>6.9081799069220491</v>
      </c>
      <c r="L31" s="97">
        <v>50.399563508837936</v>
      </c>
      <c r="M31" s="97">
        <v>8.9623380821788796</v>
      </c>
      <c r="N31" s="207"/>
      <c r="V31" s="81"/>
    </row>
    <row r="32" spans="1:22" s="56" customFormat="1" x14ac:dyDescent="0.2">
      <c r="A32" s="55" t="s">
        <v>125</v>
      </c>
      <c r="B32" s="46">
        <v>0.13335158776706185</v>
      </c>
      <c r="C32" s="46">
        <v>0.12942241732547424</v>
      </c>
      <c r="D32" s="46">
        <v>0.14056650702899207</v>
      </c>
      <c r="E32" s="46">
        <v>0.12690097668401715</v>
      </c>
      <c r="F32" s="46">
        <v>0.11177846270311173</v>
      </c>
      <c r="G32" s="46">
        <v>0.12734152251530195</v>
      </c>
      <c r="H32" s="46">
        <v>0.1244716494333593</v>
      </c>
      <c r="I32" s="46">
        <v>0.12988786565687779</v>
      </c>
      <c r="J32" s="46">
        <v>0.1241932859010023</v>
      </c>
      <c r="K32" s="46">
        <v>6.2285254573388044E-2</v>
      </c>
      <c r="L32" s="46">
        <v>0.11062872240249726</v>
      </c>
      <c r="M32" s="46">
        <v>7.8412262723535742E-2</v>
      </c>
      <c r="N32" s="206"/>
    </row>
    <row r="33" spans="1:22" s="56" customFormat="1" x14ac:dyDescent="0.2">
      <c r="A33" s="45" t="s">
        <v>76</v>
      </c>
      <c r="B33" s="48" t="s">
        <v>6</v>
      </c>
      <c r="C33" s="47">
        <v>-3.3530430425729563E-2</v>
      </c>
      <c r="D33" s="47">
        <v>0.13943086414403183</v>
      </c>
      <c r="E33" s="47">
        <v>-0.10912123021360054</v>
      </c>
      <c r="F33" s="47">
        <v>-0.15266789202240294</v>
      </c>
      <c r="G33" s="48"/>
      <c r="H33" s="47">
        <v>0.14787024964201745</v>
      </c>
      <c r="I33" s="47">
        <v>6.3242301186874794E-2</v>
      </c>
      <c r="J33" s="47">
        <v>-3.0518284703458853E-2</v>
      </c>
      <c r="K33" s="47">
        <v>-0.52322448241408837</v>
      </c>
      <c r="L33" s="48"/>
      <c r="M33" s="47">
        <v>0.29735157493488962</v>
      </c>
      <c r="N33" s="206"/>
    </row>
    <row r="34" spans="1:22" s="56" customFormat="1" x14ac:dyDescent="0.2">
      <c r="A34" s="45" t="s">
        <v>77</v>
      </c>
      <c r="B34" s="47">
        <v>8.4984587587390692E-2</v>
      </c>
      <c r="C34" s="47">
        <v>0.16401754437513261</v>
      </c>
      <c r="D34" s="47">
        <v>9.4142632980041663E-2</v>
      </c>
      <c r="E34" s="47">
        <v>-6.8676700643905741E-2</v>
      </c>
      <c r="F34" s="47">
        <v>-0.16871788559855061</v>
      </c>
      <c r="G34" s="47">
        <v>-2.6035620299721396E-3</v>
      </c>
      <c r="H34" s="47">
        <v>-1.2691099419444463E-2</v>
      </c>
      <c r="I34" s="47">
        <v>-7.8707958096123742E-2</v>
      </c>
      <c r="J34" s="47">
        <v>2.5783747076766339E-3</v>
      </c>
      <c r="K34" s="47">
        <v>-0.43587075360263239</v>
      </c>
      <c r="L34" s="47">
        <v>-0.11823160406453126</v>
      </c>
      <c r="M34" s="47">
        <v>-0.36240706080787055</v>
      </c>
      <c r="N34" s="206"/>
    </row>
    <row r="35" spans="1:22" s="39" customFormat="1" ht="4.5" customHeight="1" x14ac:dyDescent="0.2">
      <c r="A35" s="6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88"/>
    </row>
    <row r="36" spans="1:22" s="39" customFormat="1" x14ac:dyDescent="0.2">
      <c r="A36" s="52" t="s">
        <v>43</v>
      </c>
      <c r="B36" s="83">
        <v>1.823775289754523</v>
      </c>
      <c r="C36" s="83">
        <v>0.50733462898611725</v>
      </c>
      <c r="D36" s="83">
        <v>0.41079080457755307</v>
      </c>
      <c r="E36" s="83">
        <v>0.43089910979640783</v>
      </c>
      <c r="F36" s="83">
        <v>0.27398041336239498</v>
      </c>
      <c r="G36" s="83">
        <v>1.6230049567224731</v>
      </c>
      <c r="H36" s="83">
        <v>0.25892173746651359</v>
      </c>
      <c r="I36" s="83">
        <v>0.29217010992228215</v>
      </c>
      <c r="J36" s="83">
        <v>0.26255050759764803</v>
      </c>
      <c r="K36" s="83">
        <v>0.49388905550805673</v>
      </c>
      <c r="L36" s="83">
        <v>1.3075314104945006</v>
      </c>
      <c r="M36" s="83">
        <v>0.96377170967541292</v>
      </c>
      <c r="N36" s="88"/>
      <c r="O36" s="88"/>
      <c r="P36" s="88"/>
      <c r="Q36" s="88"/>
      <c r="R36" s="88"/>
      <c r="S36" s="88"/>
      <c r="T36" s="88"/>
      <c r="V36" s="81"/>
    </row>
    <row r="37" spans="1:22" s="39" customFormat="1" x14ac:dyDescent="0.2">
      <c r="A37" s="61" t="s">
        <v>45</v>
      </c>
      <c r="B37" s="83">
        <v>3.0529363403986394</v>
      </c>
      <c r="C37" s="83">
        <v>1.8235047087199059</v>
      </c>
      <c r="D37" s="83">
        <v>2.0504140496748451</v>
      </c>
      <c r="E37" s="83">
        <v>0.31725705583953828</v>
      </c>
      <c r="F37" s="83">
        <v>1.340282562664689</v>
      </c>
      <c r="G37" s="83">
        <v>5.5314583768989785</v>
      </c>
      <c r="H37" s="83">
        <v>2.1392436854190588</v>
      </c>
      <c r="I37" s="83">
        <v>-0.14085706219668306</v>
      </c>
      <c r="J37" s="83">
        <v>2.2614943722224532</v>
      </c>
      <c r="K37" s="83">
        <v>-3.960661960545576</v>
      </c>
      <c r="L37" s="83">
        <v>0.29921903489925272</v>
      </c>
      <c r="M37" s="83">
        <v>1.9235304263598039</v>
      </c>
      <c r="N37" s="88"/>
      <c r="O37" s="88"/>
      <c r="P37" s="88"/>
      <c r="Q37" s="88"/>
      <c r="R37" s="88"/>
      <c r="S37" s="88"/>
      <c r="T37" s="88"/>
      <c r="V37" s="81"/>
    </row>
    <row r="38" spans="1:22" s="39" customFormat="1" x14ac:dyDescent="0.2">
      <c r="A38" s="61" t="s">
        <v>70</v>
      </c>
      <c r="B38" s="83">
        <v>1.3054506819071654</v>
      </c>
      <c r="C38" s="83">
        <v>0.61718620910519884</v>
      </c>
      <c r="D38" s="83">
        <v>1.4078319555904375</v>
      </c>
      <c r="E38" s="83">
        <v>0.70612832992693031</v>
      </c>
      <c r="F38" s="83">
        <v>7.4048760368214863E-3</v>
      </c>
      <c r="G38" s="83">
        <v>2.7385513706593883</v>
      </c>
      <c r="H38" s="83">
        <v>0.6172562667432071</v>
      </c>
      <c r="I38" s="83">
        <v>0.92057484021013547</v>
      </c>
      <c r="J38" s="83">
        <v>0.54023104444668602</v>
      </c>
      <c r="K38" s="83">
        <v>0.48911429726749545</v>
      </c>
      <c r="L38" s="83">
        <v>2.5671764486675239</v>
      </c>
      <c r="M38" s="83">
        <v>1.057575059286701</v>
      </c>
      <c r="N38" s="88"/>
      <c r="O38" s="88"/>
      <c r="P38" s="88"/>
      <c r="Q38" s="88"/>
      <c r="R38" s="88"/>
      <c r="S38" s="88"/>
      <c r="T38" s="88"/>
      <c r="V38" s="81"/>
    </row>
    <row r="39" spans="1:22" s="39" customFormat="1" ht="4.5" customHeight="1" x14ac:dyDescent="0.2">
      <c r="A39" s="61"/>
      <c r="B39" s="85"/>
      <c r="C39" s="85"/>
      <c r="D39" s="83"/>
      <c r="E39" s="83"/>
      <c r="F39" s="83"/>
      <c r="G39" s="85"/>
      <c r="H39" s="85"/>
      <c r="I39" s="83"/>
      <c r="J39" s="51"/>
      <c r="K39" s="83"/>
      <c r="L39" s="85"/>
      <c r="M39" s="85"/>
      <c r="N39" s="88"/>
    </row>
    <row r="40" spans="1:22" s="39" customFormat="1" x14ac:dyDescent="0.2">
      <c r="A40" s="79" t="s">
        <v>71</v>
      </c>
      <c r="B40" s="97">
        <v>59.841184137106609</v>
      </c>
      <c r="C40" s="97">
        <v>16.170562369867827</v>
      </c>
      <c r="D40" s="97">
        <v>19.269767228591085</v>
      </c>
      <c r="E40" s="97">
        <v>15.044599658479713</v>
      </c>
      <c r="F40" s="97">
        <v>13.319446722472259</v>
      </c>
      <c r="G40" s="97">
        <v>63.804375979410871</v>
      </c>
      <c r="H40" s="97">
        <v>16.554098497895136</v>
      </c>
      <c r="I40" s="97">
        <v>15.433034640680066</v>
      </c>
      <c r="J40" s="97">
        <v>17.028551255199083</v>
      </c>
      <c r="K40" s="97">
        <v>2.9427431881359114</v>
      </c>
      <c r="L40" s="97">
        <v>51.958427581910215</v>
      </c>
      <c r="M40" s="97">
        <v>10.979671858149972</v>
      </c>
      <c r="N40" s="95"/>
      <c r="O40" s="74"/>
      <c r="P40" s="74"/>
      <c r="Q40" s="74"/>
      <c r="R40" s="74"/>
      <c r="S40" s="74"/>
      <c r="T40" s="74"/>
      <c r="V40" s="81"/>
    </row>
    <row r="41" spans="1:22" s="63" customFormat="1" x14ac:dyDescent="0.2">
      <c r="A41" s="55" t="s">
        <v>74</v>
      </c>
      <c r="B41" s="46">
        <v>0.13924959361048705</v>
      </c>
      <c r="C41" s="46">
        <v>0.14699746983429254</v>
      </c>
      <c r="D41" s="46">
        <v>0.16697273889971356</v>
      </c>
      <c r="E41" s="46">
        <v>0.1321034744158347</v>
      </c>
      <c r="F41" s="46">
        <v>0.12157920350393364</v>
      </c>
      <c r="G41" s="46">
        <v>0.14215045603743603</v>
      </c>
      <c r="H41" s="46">
        <v>0.14658791104780536</v>
      </c>
      <c r="I41" s="46">
        <v>0.13412503277833027</v>
      </c>
      <c r="J41" s="46">
        <v>0.14595740244417199</v>
      </c>
      <c r="K41" s="46">
        <v>2.6532243092495505E-2</v>
      </c>
      <c r="L41" s="46">
        <v>0.11405048102096026</v>
      </c>
      <c r="M41" s="46">
        <v>9.6062088538190885E-2</v>
      </c>
      <c r="N41" s="206"/>
    </row>
    <row r="42" spans="1:22" s="63" customFormat="1" x14ac:dyDescent="0.2">
      <c r="A42" s="45" t="s">
        <v>76</v>
      </c>
      <c r="B42" s="48"/>
      <c r="C42" s="47">
        <v>0.16617888560390992</v>
      </c>
      <c r="D42" s="47">
        <v>0.19165720943003861</v>
      </c>
      <c r="E42" s="47">
        <v>-0.21926406894227424</v>
      </c>
      <c r="F42" s="47">
        <v>-0.11466924844590942</v>
      </c>
      <c r="G42" s="48"/>
      <c r="H42" s="47">
        <v>0.24285181230279251</v>
      </c>
      <c r="I42" s="47">
        <v>-6.7721226701509263E-2</v>
      </c>
      <c r="J42" s="47">
        <v>0.10338320697559911</v>
      </c>
      <c r="K42" s="47">
        <v>-0.82718769529865632</v>
      </c>
      <c r="L42" s="48"/>
      <c r="M42" s="47">
        <v>2.7311009341270704</v>
      </c>
      <c r="N42" s="206"/>
    </row>
    <row r="43" spans="1:22" s="63" customFormat="1" x14ac:dyDescent="0.2">
      <c r="A43" s="45" t="s">
        <v>77</v>
      </c>
      <c r="B43" s="47">
        <v>6.0683671361579705E-2</v>
      </c>
      <c r="C43" s="47">
        <v>0.24453010719127377</v>
      </c>
      <c r="D43" s="47">
        <v>0.16327274074087939</v>
      </c>
      <c r="E43" s="47">
        <v>-8.3566401368413978E-2</v>
      </c>
      <c r="F43" s="47">
        <v>-3.9436156863831506E-2</v>
      </c>
      <c r="G43" s="47">
        <v>6.6228499643721905E-2</v>
      </c>
      <c r="H43" s="47">
        <v>2.3718168809143458E-2</v>
      </c>
      <c r="I43" s="47">
        <v>-0.19910632766847092</v>
      </c>
      <c r="J43" s="47">
        <v>0.13187134531699818</v>
      </c>
      <c r="K43" s="47">
        <v>-0.77906415713417099</v>
      </c>
      <c r="L43" s="47">
        <v>-0.18566043810730537</v>
      </c>
      <c r="M43" s="47">
        <v>-0.33673997049455495</v>
      </c>
      <c r="N43" s="206"/>
    </row>
    <row r="44" spans="1:22" s="64" customFormat="1" ht="4.5" customHeight="1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88"/>
    </row>
    <row r="45" spans="1:22" x14ac:dyDescent="0.2">
      <c r="A45" s="61" t="s">
        <v>46</v>
      </c>
      <c r="B45" s="83">
        <v>16.590549357842953</v>
      </c>
      <c r="C45" s="83">
        <v>5.4315853739510898</v>
      </c>
      <c r="D45" s="83">
        <v>5.4638716982027482</v>
      </c>
      <c r="E45" s="83">
        <v>5.1085820517060041</v>
      </c>
      <c r="F45" s="83">
        <v>3.1011620842208383</v>
      </c>
      <c r="G45" s="83">
        <v>19.105201208080683</v>
      </c>
      <c r="H45" s="83">
        <v>5.3917611461921169</v>
      </c>
      <c r="I45" s="83">
        <v>4.5647845394810549</v>
      </c>
      <c r="J45" s="83">
        <v>5.1382766006680942</v>
      </c>
      <c r="K45" s="83">
        <v>1.3414086432076828</v>
      </c>
      <c r="L45" s="83">
        <v>16.436230929548948</v>
      </c>
      <c r="M45" s="83">
        <v>3.5184684992734878</v>
      </c>
      <c r="N45" s="64"/>
      <c r="O45" s="88"/>
      <c r="P45" s="88"/>
      <c r="Q45" s="88"/>
      <c r="R45" s="88"/>
      <c r="S45" s="88"/>
      <c r="T45" s="88"/>
      <c r="V45" s="81"/>
    </row>
    <row r="46" spans="1:22" ht="4.5" customHeight="1" x14ac:dyDescent="0.2">
      <c r="A46" s="61"/>
      <c r="B46" s="85"/>
      <c r="C46" s="85"/>
      <c r="D46" s="83"/>
      <c r="E46" s="83"/>
      <c r="F46" s="83"/>
      <c r="G46" s="85"/>
      <c r="H46" s="85"/>
      <c r="I46" s="83"/>
      <c r="J46" s="51"/>
      <c r="K46" s="83"/>
      <c r="L46" s="85"/>
      <c r="M46" s="85"/>
    </row>
    <row r="47" spans="1:22" x14ac:dyDescent="0.2">
      <c r="A47" s="79" t="s">
        <v>75</v>
      </c>
      <c r="B47" s="97">
        <v>43.250634779263656</v>
      </c>
      <c r="C47" s="97">
        <v>10.738976995916737</v>
      </c>
      <c r="D47" s="97">
        <v>13.805895530388337</v>
      </c>
      <c r="E47" s="97">
        <v>9.93601760677371</v>
      </c>
      <c r="F47" s="97">
        <v>10.21828463825142</v>
      </c>
      <c r="G47" s="97">
        <v>44.699174771330192</v>
      </c>
      <c r="H47" s="97">
        <v>11.16233735170302</v>
      </c>
      <c r="I47" s="97">
        <v>10.868250101199012</v>
      </c>
      <c r="J47" s="97">
        <v>11.890274654530989</v>
      </c>
      <c r="K47" s="97">
        <v>1.6013345449282286</v>
      </c>
      <c r="L47" s="97">
        <v>35.522196652361266</v>
      </c>
      <c r="M47" s="97">
        <v>7.4612033588764843</v>
      </c>
      <c r="O47" s="43"/>
      <c r="P47" s="43"/>
      <c r="Q47" s="43"/>
      <c r="R47" s="43"/>
      <c r="S47" s="43"/>
      <c r="T47" s="43"/>
      <c r="U47" s="43"/>
      <c r="V47" s="81"/>
    </row>
    <row r="48" spans="1:22" s="49" customFormat="1" x14ac:dyDescent="0.2">
      <c r="A48" s="55" t="s">
        <v>74</v>
      </c>
      <c r="B48" s="46">
        <v>0.10064361865916885</v>
      </c>
      <c r="C48" s="46">
        <v>9.762198808558413E-2</v>
      </c>
      <c r="D48" s="46">
        <v>0.11962823226281391</v>
      </c>
      <c r="E48" s="46">
        <v>8.7246086802442238E-2</v>
      </c>
      <c r="F48" s="46">
        <v>9.3271960418525243E-2</v>
      </c>
      <c r="G48" s="46">
        <v>9.9585772616787707E-2</v>
      </c>
      <c r="H48" s="46">
        <v>9.884342025662643E-2</v>
      </c>
      <c r="I48" s="46">
        <v>9.4453517082378174E-2</v>
      </c>
      <c r="J48" s="46">
        <v>0.10191551688187511</v>
      </c>
      <c r="K48" s="46">
        <v>1.4437888290673414E-2</v>
      </c>
      <c r="L48" s="46">
        <v>7.7972406088236801E-2</v>
      </c>
      <c r="M48" s="46">
        <v>6.5278706588104488E-2</v>
      </c>
      <c r="N48" s="205"/>
    </row>
    <row r="49" spans="1:23" ht="4.5" customHeight="1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23" s="39" customFormat="1" x14ac:dyDescent="0.2">
      <c r="A50" s="61" t="s">
        <v>72</v>
      </c>
      <c r="B50" s="83">
        <v>6.6578597840196698E-3</v>
      </c>
      <c r="C50" s="83">
        <v>2.9945194006636307E-2</v>
      </c>
      <c r="D50" s="83">
        <v>0.17084218549309999</v>
      </c>
      <c r="E50" s="83">
        <v>0.14717328750088576</v>
      </c>
      <c r="F50" s="83">
        <v>7.1134771228882177E-2</v>
      </c>
      <c r="G50" s="83">
        <v>0.41909543822950424</v>
      </c>
      <c r="H50" s="83">
        <v>8.3566542288557213E-2</v>
      </c>
      <c r="I50" s="83">
        <v>0.35849093241997809</v>
      </c>
      <c r="J50" s="83">
        <v>1.7800034413399866E-2</v>
      </c>
      <c r="K50" s="83">
        <v>5.9684478007015915E-2</v>
      </c>
      <c r="L50" s="83">
        <v>0.51954198712895105</v>
      </c>
      <c r="M50" s="83">
        <v>0.14099360684698867</v>
      </c>
      <c r="N50" s="88"/>
      <c r="O50" s="88"/>
      <c r="P50" s="88"/>
      <c r="Q50" s="88"/>
      <c r="R50" s="88"/>
      <c r="S50" s="88"/>
      <c r="T50" s="88"/>
      <c r="V50" s="81"/>
    </row>
    <row r="51" spans="1:23" s="39" customFormat="1" ht="4.5" customHeight="1" x14ac:dyDescent="0.2">
      <c r="A51" s="61"/>
      <c r="B51" s="83"/>
      <c r="C51" s="83"/>
      <c r="D51" s="83"/>
      <c r="E51" s="83"/>
      <c r="F51" s="83"/>
      <c r="G51" s="83"/>
      <c r="H51" s="83"/>
      <c r="I51" s="51"/>
      <c r="J51" s="51"/>
      <c r="K51" s="83"/>
      <c r="L51" s="83"/>
      <c r="M51" s="83"/>
      <c r="N51" s="88"/>
    </row>
    <row r="52" spans="1:23" x14ac:dyDescent="0.2">
      <c r="A52" s="79" t="s">
        <v>73</v>
      </c>
      <c r="B52" s="97">
        <v>43.243976919479636</v>
      </c>
      <c r="C52" s="97">
        <v>10.709031801910101</v>
      </c>
      <c r="D52" s="97">
        <v>13.635053344895237</v>
      </c>
      <c r="E52" s="97">
        <v>9.7888443192728243</v>
      </c>
      <c r="F52" s="97">
        <v>10.147149867022538</v>
      </c>
      <c r="G52" s="97">
        <v>44.280079333100687</v>
      </c>
      <c r="H52" s="97">
        <v>11.078770809414463</v>
      </c>
      <c r="I52" s="97">
        <v>10.509759168779034</v>
      </c>
      <c r="J52" s="97">
        <v>11.87247462011759</v>
      </c>
      <c r="K52" s="97">
        <v>1.5416500669212128</v>
      </c>
      <c r="L52" s="97">
        <v>35.002654665232313</v>
      </c>
      <c r="M52" s="97">
        <v>7.3202097520294958</v>
      </c>
      <c r="V52" s="81"/>
      <c r="W52" s="65"/>
    </row>
    <row r="53" spans="1:23" s="56" customFormat="1" x14ac:dyDescent="0.2">
      <c r="A53" s="55" t="s">
        <v>79</v>
      </c>
      <c r="B53" s="46">
        <v>0.10062812591311762</v>
      </c>
      <c r="C53" s="46">
        <v>9.734977320202047E-2</v>
      </c>
      <c r="D53" s="46">
        <v>0.11814788290036438</v>
      </c>
      <c r="E53" s="46">
        <v>8.5953789030390249E-2</v>
      </c>
      <c r="F53" s="46">
        <v>9.2622645998215986E-2</v>
      </c>
      <c r="G53" s="46">
        <v>9.8652065378795797E-2</v>
      </c>
      <c r="H53" s="46">
        <v>9.8103431614591646E-2</v>
      </c>
      <c r="I53" s="46">
        <v>9.1337953022486651E-2</v>
      </c>
      <c r="J53" s="46">
        <v>0.1017629468395115</v>
      </c>
      <c r="K53" s="46">
        <v>1.3899763494151854E-2</v>
      </c>
      <c r="L53" s="46">
        <v>7.6831994103112131E-2</v>
      </c>
      <c r="M53" s="46">
        <v>6.4045141457995364E-2</v>
      </c>
      <c r="N53" s="206"/>
    </row>
    <row r="54" spans="1:23" s="56" customFormat="1" x14ac:dyDescent="0.2">
      <c r="A54" s="45" t="s">
        <v>76</v>
      </c>
      <c r="B54" s="48"/>
      <c r="C54" s="47">
        <v>-7.1940878442988021E-2</v>
      </c>
      <c r="D54" s="47">
        <v>0.27322932615283113</v>
      </c>
      <c r="E54" s="47">
        <v>-0.28208243329406379</v>
      </c>
      <c r="F54" s="47">
        <v>3.6603457575095089E-2</v>
      </c>
      <c r="G54" s="48"/>
      <c r="H54" s="47">
        <v>9.1811095194289205E-2</v>
      </c>
      <c r="I54" s="47">
        <v>-5.1360539036686026E-2</v>
      </c>
      <c r="J54" s="47">
        <v>0.12966191036867203</v>
      </c>
      <c r="K54" s="47">
        <v>-0.87014922193988709</v>
      </c>
      <c r="L54" s="48"/>
      <c r="M54" s="47">
        <v>3.7482952902849647</v>
      </c>
      <c r="N54" s="206"/>
    </row>
    <row r="55" spans="1:23" s="56" customFormat="1" x14ac:dyDescent="0.2">
      <c r="A55" s="45" t="s">
        <v>77</v>
      </c>
      <c r="B55" s="47">
        <v>9.8460150561914039E-2</v>
      </c>
      <c r="C55" s="47">
        <v>0.14282710093950501</v>
      </c>
      <c r="D55" s="47">
        <v>0.2275213839608945</v>
      </c>
      <c r="E55" s="47">
        <v>-0.12804863426409507</v>
      </c>
      <c r="F55" s="47">
        <v>-0.12063432380351968</v>
      </c>
      <c r="G55" s="47">
        <v>2.3959461812457228E-2</v>
      </c>
      <c r="H55" s="47">
        <v>3.4525904334172797E-2</v>
      </c>
      <c r="I55" s="47">
        <v>-0.22921026394709831</v>
      </c>
      <c r="J55" s="47">
        <v>0.21285764007324115</v>
      </c>
      <c r="K55" s="47">
        <v>-0.84807063193858423</v>
      </c>
      <c r="L55" s="47">
        <v>-0.20951689354660263</v>
      </c>
      <c r="M55" s="47">
        <v>-0.33925794856149893</v>
      </c>
      <c r="N55" s="206"/>
    </row>
    <row r="56" spans="1:23" s="56" customFormat="1" x14ac:dyDescent="0.2">
      <c r="A56" s="4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206"/>
    </row>
    <row r="57" spans="1:23" s="39" customFormat="1" x14ac:dyDescent="0.2">
      <c r="A57" s="209" t="s">
        <v>270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85"/>
      <c r="O57" s="59"/>
      <c r="P57" s="59"/>
      <c r="Q57" s="59"/>
      <c r="R57" s="59"/>
      <c r="S57" s="59"/>
      <c r="T57" s="59"/>
    </row>
  </sheetData>
  <customSheetViews>
    <customSheetView guid="{AA03D33C-F4CC-45DE-A4C4-EB2FF93B3627}" showGridLines="0" topLeftCell="B2">
      <pane xSplit="1" ySplit="3" topLeftCell="D5" activePane="bottomRight" state="frozen"/>
      <selection pane="bottomRight" activeCell="D6" sqref="D6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2">
      <pane xSplit="1" ySplit="3" topLeftCell="C53" activePane="bottomRight" state="frozen"/>
      <selection pane="bottomRight" activeCell="I71" sqref="I71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2">
      <pane xSplit="1" ySplit="3" topLeftCell="N87" activePane="bottomRight" state="frozen"/>
      <selection pane="bottomRight" activeCell="T100" sqref="T100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2">
      <pane xSplit="1" ySplit="3" topLeftCell="C5" activePane="bottomRight" state="frozen"/>
      <selection pane="bottomRight" activeCell="C5" sqref="C5"/>
      <pageMargins left="0.7" right="0.7" top="0.75" bottom="0.75" header="0.3" footer="0.3"/>
      <pageSetup paperSize="9" orientation="portrait" r:id="rId5"/>
    </customSheetView>
    <customSheetView guid="{A2D1E21C-9556-435B-8203-35CEEEFA09B8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6"/>
    </customSheetView>
  </customSheetViews>
  <pageMargins left="0.39370078740157483" right="0.70866141732283472" top="0.39370078740157483" bottom="0.19685039370078741" header="0.31496062992125984" footer="0.31496062992125984"/>
  <pageSetup paperSize="9" scale="56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9"/>
  <sheetViews>
    <sheetView showGridLines="0" zoomScaleNormal="100" workbookViewId="0">
      <selection activeCell="A20" sqref="A20"/>
    </sheetView>
  </sheetViews>
  <sheetFormatPr defaultRowHeight="12.75" x14ac:dyDescent="0.2"/>
  <cols>
    <col min="1" max="1" width="4.140625" style="98" bestFit="1" customWidth="1"/>
    <col min="2" max="2" width="51.28515625" style="38" customWidth="1"/>
    <col min="3" max="11" width="8.7109375" style="38" customWidth="1"/>
    <col min="12" max="12" width="9.28515625" style="38" bestFit="1" customWidth="1"/>
    <col min="13" max="14" width="8.7109375" style="38" customWidth="1"/>
    <col min="15" max="16384" width="9.140625" style="38"/>
  </cols>
  <sheetData>
    <row r="3" spans="1:14" x14ac:dyDescent="0.2">
      <c r="D3" s="191" t="s">
        <v>227</v>
      </c>
      <c r="E3" s="191" t="s">
        <v>227</v>
      </c>
      <c r="F3" s="191" t="s">
        <v>227</v>
      </c>
      <c r="G3" s="191" t="s">
        <v>227</v>
      </c>
      <c r="H3" s="191" t="s">
        <v>227</v>
      </c>
      <c r="I3" s="37" t="s">
        <v>227</v>
      </c>
      <c r="J3" s="37" t="s">
        <v>227</v>
      </c>
      <c r="K3" s="37" t="s">
        <v>227</v>
      </c>
      <c r="L3" s="37" t="s">
        <v>227</v>
      </c>
      <c r="M3" s="37" t="s">
        <v>227</v>
      </c>
      <c r="N3" s="37" t="s">
        <v>227</v>
      </c>
    </row>
    <row r="4" spans="1:14" x14ac:dyDescent="0.2">
      <c r="A4" s="213" t="s">
        <v>14</v>
      </c>
      <c r="B4" s="213"/>
      <c r="C4" s="76" t="s">
        <v>2</v>
      </c>
      <c r="D4" s="76" t="s">
        <v>3</v>
      </c>
      <c r="E4" s="76" t="s">
        <v>4</v>
      </c>
      <c r="F4" s="76" t="s">
        <v>175</v>
      </c>
      <c r="G4" s="76" t="s">
        <v>189</v>
      </c>
      <c r="H4" s="76" t="s">
        <v>190</v>
      </c>
      <c r="I4" s="76" t="s">
        <v>191</v>
      </c>
      <c r="J4" s="76" t="s">
        <v>192</v>
      </c>
      <c r="K4" s="76" t="s">
        <v>193</v>
      </c>
      <c r="L4" s="76" t="s">
        <v>194</v>
      </c>
      <c r="M4" s="76" t="s">
        <v>195</v>
      </c>
      <c r="N4" s="76" t="s">
        <v>266</v>
      </c>
    </row>
    <row r="5" spans="1:14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x14ac:dyDescent="0.2">
      <c r="A6" s="99" t="s">
        <v>36</v>
      </c>
      <c r="B6" s="52" t="s">
        <v>15</v>
      </c>
      <c r="C6" s="100">
        <v>26276.799999999999</v>
      </c>
      <c r="D6" s="100">
        <v>6979.8197765170753</v>
      </c>
      <c r="E6" s="67">
        <v>7498.2</v>
      </c>
      <c r="F6" s="67">
        <v>7505.9</v>
      </c>
      <c r="G6" s="67">
        <v>7397</v>
      </c>
      <c r="H6" s="67">
        <v>29380.9</v>
      </c>
      <c r="I6" s="67">
        <v>7554.1560053399999</v>
      </c>
      <c r="J6" s="67">
        <v>7703.2</v>
      </c>
      <c r="K6" s="67">
        <v>7865.4</v>
      </c>
      <c r="L6" s="67">
        <v>7433.1</v>
      </c>
      <c r="M6" s="67">
        <v>30555.9</v>
      </c>
      <c r="N6" s="67">
        <v>7366.5</v>
      </c>
    </row>
    <row r="7" spans="1:14" x14ac:dyDescent="0.2">
      <c r="A7" s="99" t="s">
        <v>24</v>
      </c>
      <c r="B7" s="52" t="s">
        <v>269</v>
      </c>
      <c r="C7" s="100">
        <v>281</v>
      </c>
      <c r="D7" s="100">
        <v>13.3</v>
      </c>
      <c r="E7" s="67">
        <v>22.2</v>
      </c>
      <c r="F7" s="67">
        <v>52.2</v>
      </c>
      <c r="G7" s="67">
        <v>50.1</v>
      </c>
      <c r="H7" s="67">
        <v>137.80000000000001</v>
      </c>
      <c r="I7" s="67">
        <v>13.6</v>
      </c>
      <c r="J7" s="67">
        <v>17.8</v>
      </c>
      <c r="K7" s="67">
        <v>11.8</v>
      </c>
      <c r="L7" s="67">
        <v>4.5999999999999996</v>
      </c>
      <c r="M7" s="67">
        <v>47.8</v>
      </c>
      <c r="N7" s="67">
        <v>202.57734545446206</v>
      </c>
    </row>
    <row r="8" spans="1:14" x14ac:dyDescent="0.2">
      <c r="A8" s="109">
        <v>1</v>
      </c>
      <c r="B8" s="80" t="s">
        <v>16</v>
      </c>
      <c r="C8" s="80">
        <v>26557.8</v>
      </c>
      <c r="D8" s="80">
        <v>6993.1197765170755</v>
      </c>
      <c r="E8" s="80">
        <v>7520.4</v>
      </c>
      <c r="F8" s="80">
        <v>7558.0999999999995</v>
      </c>
      <c r="G8" s="80">
        <v>7447.1</v>
      </c>
      <c r="H8" s="80">
        <v>29518.7</v>
      </c>
      <c r="I8" s="80">
        <v>7567.7560053400002</v>
      </c>
      <c r="J8" s="80">
        <v>7721</v>
      </c>
      <c r="K8" s="80">
        <v>7877.2</v>
      </c>
      <c r="L8" s="80">
        <v>7437.7000000000007</v>
      </c>
      <c r="M8" s="80">
        <v>30603.7</v>
      </c>
      <c r="N8" s="80">
        <v>7569.0773454544624</v>
      </c>
    </row>
    <row r="9" spans="1:14" x14ac:dyDescent="0.2">
      <c r="A9" s="99" t="s">
        <v>37</v>
      </c>
      <c r="B9" s="52" t="s">
        <v>17</v>
      </c>
      <c r="C9" s="100">
        <v>1962.7</v>
      </c>
      <c r="D9" s="100">
        <v>420.7</v>
      </c>
      <c r="E9" s="67">
        <v>517.79999999999995</v>
      </c>
      <c r="F9" s="67">
        <v>744.5</v>
      </c>
      <c r="G9" s="67">
        <v>493.4</v>
      </c>
      <c r="H9" s="67">
        <v>2176.4</v>
      </c>
      <c r="I9" s="67">
        <v>693.25753199999997</v>
      </c>
      <c r="J9" s="67">
        <v>572.9985640000001</v>
      </c>
      <c r="K9" s="67">
        <v>657.78831600000012</v>
      </c>
      <c r="L9" s="67">
        <v>292.58370499999984</v>
      </c>
      <c r="M9" s="67">
        <v>2216.6837049999999</v>
      </c>
      <c r="N9" s="67">
        <v>363.66291699999999</v>
      </c>
    </row>
    <row r="10" spans="1:14" x14ac:dyDescent="0.2">
      <c r="A10" s="99" t="s">
        <v>38</v>
      </c>
      <c r="B10" s="52" t="s">
        <v>18</v>
      </c>
      <c r="C10" s="100">
        <v>61.6</v>
      </c>
      <c r="D10" s="100">
        <v>-1.7</v>
      </c>
      <c r="E10" s="67">
        <v>-15.9</v>
      </c>
      <c r="F10" s="67">
        <v>-8.6999999999999993</v>
      </c>
      <c r="G10" s="67">
        <v>-6.1</v>
      </c>
      <c r="H10" s="67">
        <v>-32.4</v>
      </c>
      <c r="I10" s="67">
        <v>-20.399999999999999</v>
      </c>
      <c r="J10" s="67">
        <v>52</v>
      </c>
      <c r="K10" s="67">
        <v>23.4</v>
      </c>
      <c r="L10" s="67">
        <v>76.900000000000006</v>
      </c>
      <c r="M10" s="67">
        <v>131.9</v>
      </c>
      <c r="N10" s="67">
        <v>-38.700000000000003</v>
      </c>
    </row>
    <row r="11" spans="1:14" x14ac:dyDescent="0.2">
      <c r="A11" s="99" t="s">
        <v>39</v>
      </c>
      <c r="B11" s="52" t="s">
        <v>19</v>
      </c>
      <c r="C11" s="100">
        <v>16252.5</v>
      </c>
      <c r="D11" s="100">
        <v>4389.6453488389025</v>
      </c>
      <c r="E11" s="67">
        <v>4526.8</v>
      </c>
      <c r="F11" s="67">
        <v>4516.7</v>
      </c>
      <c r="G11" s="67">
        <v>4647.5</v>
      </c>
      <c r="H11" s="67">
        <v>18080.599999999999</v>
      </c>
      <c r="I11" s="67">
        <v>4643.8372267592504</v>
      </c>
      <c r="J11" s="67">
        <v>4811.5</v>
      </c>
      <c r="K11" s="67">
        <v>4901.1000000000004</v>
      </c>
      <c r="L11" s="67">
        <v>5032.3</v>
      </c>
      <c r="M11" s="67">
        <v>19388.7</v>
      </c>
      <c r="N11" s="67">
        <v>5090.1000000000004</v>
      </c>
    </row>
    <row r="12" spans="1:14" x14ac:dyDescent="0.2">
      <c r="A12" s="99" t="s">
        <v>40</v>
      </c>
      <c r="B12" s="52" t="s">
        <v>7</v>
      </c>
      <c r="C12" s="67">
        <v>4364.3999999999996</v>
      </c>
      <c r="D12" s="67">
        <v>1109.9143493898059</v>
      </c>
      <c r="E12" s="67">
        <v>1266.8</v>
      </c>
      <c r="F12" s="67">
        <v>1177.3</v>
      </c>
      <c r="G12" s="67">
        <v>1352.3</v>
      </c>
      <c r="H12" s="67">
        <v>4906.3</v>
      </c>
      <c r="I12" s="67">
        <v>1200.3047273499994</v>
      </c>
      <c r="J12" s="67">
        <v>1155.3014360000002</v>
      </c>
      <c r="K12" s="67">
        <v>1197.8116840000002</v>
      </c>
      <c r="L12" s="67">
        <v>1446.2162949999997</v>
      </c>
      <c r="M12" s="67">
        <v>4999.6162949999998</v>
      </c>
      <c r="N12" s="67">
        <v>1203.6370830000001</v>
      </c>
    </row>
    <row r="13" spans="1:14" x14ac:dyDescent="0.2">
      <c r="A13" s="109">
        <v>2</v>
      </c>
      <c r="B13" s="80" t="s">
        <v>20</v>
      </c>
      <c r="C13" s="80">
        <v>22641.199999999997</v>
      </c>
      <c r="D13" s="80">
        <v>5918.5596982287079</v>
      </c>
      <c r="E13" s="80">
        <v>6295.5</v>
      </c>
      <c r="F13" s="80">
        <v>6429.8</v>
      </c>
      <c r="G13" s="80">
        <v>6487.1</v>
      </c>
      <c r="H13" s="80">
        <v>25130.899999999998</v>
      </c>
      <c r="I13" s="80">
        <v>6516.99948610925</v>
      </c>
      <c r="J13" s="80">
        <v>6591.8000000000011</v>
      </c>
      <c r="K13" s="80">
        <v>6780.1</v>
      </c>
      <c r="L13" s="80">
        <v>6848</v>
      </c>
      <c r="M13" s="80">
        <v>26736.9</v>
      </c>
      <c r="N13" s="80">
        <v>6618.7000000000007</v>
      </c>
    </row>
    <row r="14" spans="1:14" x14ac:dyDescent="0.2">
      <c r="A14" s="109">
        <v>3</v>
      </c>
      <c r="B14" s="80" t="s">
        <v>35</v>
      </c>
      <c r="C14" s="80">
        <v>3916.6000000000022</v>
      </c>
      <c r="D14" s="80">
        <v>1074.5600782883675</v>
      </c>
      <c r="E14" s="80">
        <v>1224.8999999999996</v>
      </c>
      <c r="F14" s="80">
        <v>1128.2999999999993</v>
      </c>
      <c r="G14" s="80">
        <v>960</v>
      </c>
      <c r="H14" s="80">
        <v>4387.8000000000029</v>
      </c>
      <c r="I14" s="80">
        <v>1050.7565192307502</v>
      </c>
      <c r="J14" s="80">
        <v>1129.1999999999989</v>
      </c>
      <c r="K14" s="80">
        <v>1097.0999999999995</v>
      </c>
      <c r="L14" s="80">
        <v>589.70000000000073</v>
      </c>
      <c r="M14" s="80">
        <v>3866.7999999999993</v>
      </c>
      <c r="N14" s="80">
        <v>950.37734545446165</v>
      </c>
    </row>
    <row r="15" spans="1:14" s="103" customFormat="1" x14ac:dyDescent="0.2">
      <c r="A15" s="101"/>
      <c r="B15" s="55" t="s">
        <v>122</v>
      </c>
      <c r="C15" s="102">
        <v>0.1490516349022713</v>
      </c>
      <c r="D15" s="102">
        <v>0.15395241033351897</v>
      </c>
      <c r="E15" s="102">
        <v>0.16335920620949024</v>
      </c>
      <c r="F15" s="102">
        <v>0.15032174689244451</v>
      </c>
      <c r="G15" s="102">
        <v>0.129782344193592</v>
      </c>
      <c r="H15" s="102">
        <v>0.14934191941022917</v>
      </c>
      <c r="I15" s="102">
        <v>0.13909648125984889</v>
      </c>
      <c r="J15" s="102">
        <v>0.14658843078201253</v>
      </c>
      <c r="K15" s="102">
        <v>0.13948432374704395</v>
      </c>
      <c r="L15" s="102">
        <v>7.9334328880278845E-2</v>
      </c>
      <c r="M15" s="102">
        <v>0.12654839163631243</v>
      </c>
      <c r="N15" s="102">
        <v>0.12901341823857485</v>
      </c>
    </row>
    <row r="16" spans="1:14" s="103" customFormat="1" ht="4.5" customHeight="1" x14ac:dyDescent="0.2">
      <c r="A16" s="101"/>
      <c r="B16" s="55"/>
      <c r="C16" s="102"/>
      <c r="D16" s="102"/>
      <c r="E16" s="102"/>
      <c r="F16" s="102"/>
      <c r="G16" s="102"/>
      <c r="H16" s="102"/>
      <c r="I16" s="102"/>
      <c r="J16" s="102"/>
      <c r="K16" s="102"/>
      <c r="N16" s="102"/>
    </row>
    <row r="17" spans="1:14" x14ac:dyDescent="0.2">
      <c r="A17" s="99">
        <v>4</v>
      </c>
      <c r="B17" s="52" t="s">
        <v>8</v>
      </c>
      <c r="C17" s="100">
        <v>415.4</v>
      </c>
      <c r="D17" s="100">
        <v>171.5250541888847</v>
      </c>
      <c r="E17" s="67">
        <v>170.66247290555771</v>
      </c>
      <c r="F17" s="67">
        <v>175.66247290555771</v>
      </c>
      <c r="G17" s="67">
        <v>133.15</v>
      </c>
      <c r="H17" s="67">
        <v>651</v>
      </c>
      <c r="I17" s="67">
        <v>110.15411531000001</v>
      </c>
      <c r="J17" s="67">
        <v>128.6</v>
      </c>
      <c r="K17" s="67">
        <v>120.14588468999997</v>
      </c>
      <c r="L17" s="67">
        <v>126.8</v>
      </c>
      <c r="M17" s="67">
        <v>485.7</v>
      </c>
      <c r="N17" s="67">
        <v>180.7</v>
      </c>
    </row>
    <row r="18" spans="1:14" x14ac:dyDescent="0.2">
      <c r="A18" s="109">
        <v>5</v>
      </c>
      <c r="B18" s="80" t="s">
        <v>25</v>
      </c>
      <c r="C18" s="80">
        <v>3501.2000000000021</v>
      </c>
      <c r="D18" s="80">
        <v>903.03502409948283</v>
      </c>
      <c r="E18" s="80">
        <v>1054.2375270944419</v>
      </c>
      <c r="F18" s="80">
        <v>952.63752709444157</v>
      </c>
      <c r="G18" s="80">
        <v>826.85</v>
      </c>
      <c r="H18" s="80">
        <v>3736.8000000000029</v>
      </c>
      <c r="I18" s="80">
        <v>940.60240392075025</v>
      </c>
      <c r="J18" s="80">
        <v>1000.5999999999989</v>
      </c>
      <c r="K18" s="80">
        <v>976.95411530999945</v>
      </c>
      <c r="L18" s="80">
        <v>462.90000000000072</v>
      </c>
      <c r="M18" s="80">
        <v>3381.0999999999995</v>
      </c>
      <c r="N18" s="80">
        <v>769.6773454544616</v>
      </c>
    </row>
    <row r="19" spans="1:14" x14ac:dyDescent="0.2">
      <c r="A19" s="99">
        <v>6</v>
      </c>
      <c r="B19" s="52" t="s">
        <v>21</v>
      </c>
      <c r="C19" s="67">
        <v>269.5</v>
      </c>
      <c r="D19" s="100">
        <v>154.9226100685529</v>
      </c>
      <c r="E19" s="67">
        <v>224.8</v>
      </c>
      <c r="F19" s="67">
        <v>67.3</v>
      </c>
      <c r="G19" s="67">
        <v>91.5</v>
      </c>
      <c r="H19" s="67">
        <v>538.5</v>
      </c>
      <c r="I19" s="67">
        <v>184.41458174526059</v>
      </c>
      <c r="J19" s="67">
        <v>52.372272625386039</v>
      </c>
      <c r="K19" s="67">
        <v>188.60691830922434</v>
      </c>
      <c r="L19" s="67">
        <v>-232.59478021929107</v>
      </c>
      <c r="M19" s="67">
        <v>192.80521978070891</v>
      </c>
      <c r="N19" s="67">
        <v>0</v>
      </c>
    </row>
    <row r="20" spans="1:14" x14ac:dyDescent="0.2">
      <c r="A20" s="109">
        <v>7</v>
      </c>
      <c r="B20" s="80" t="s">
        <v>26</v>
      </c>
      <c r="C20" s="80">
        <v>3770.7000000000021</v>
      </c>
      <c r="D20" s="80">
        <v>1057.9576341680358</v>
      </c>
      <c r="E20" s="80">
        <v>1279.0375270944419</v>
      </c>
      <c r="F20" s="80">
        <v>1019.9375270944415</v>
      </c>
      <c r="G20" s="80">
        <v>918.35</v>
      </c>
      <c r="H20" s="80">
        <v>4275.3000000000029</v>
      </c>
      <c r="I20" s="80">
        <v>1125.0169856660109</v>
      </c>
      <c r="J20" s="80">
        <v>1052.9722726253849</v>
      </c>
      <c r="K20" s="80">
        <v>1165.5610336192237</v>
      </c>
      <c r="L20" s="80">
        <v>230.30521978070965</v>
      </c>
      <c r="M20" s="80">
        <v>3573.9052197807082</v>
      </c>
      <c r="N20" s="80">
        <v>769.6773454544616</v>
      </c>
    </row>
    <row r="21" spans="1:14" x14ac:dyDescent="0.2">
      <c r="A21" s="99">
        <v>8</v>
      </c>
      <c r="B21" s="52" t="s">
        <v>9</v>
      </c>
      <c r="C21" s="100">
        <v>111.6</v>
      </c>
      <c r="D21" s="100">
        <v>32.200000000000003</v>
      </c>
      <c r="E21" s="67">
        <v>26.7</v>
      </c>
      <c r="F21" s="67">
        <v>28.4</v>
      </c>
      <c r="G21" s="67">
        <v>19.3</v>
      </c>
      <c r="H21" s="67">
        <v>106.6</v>
      </c>
      <c r="I21" s="67">
        <v>17.28026259</v>
      </c>
      <c r="J21" s="67">
        <v>19.600000000000001</v>
      </c>
      <c r="K21" s="67">
        <v>17.7</v>
      </c>
      <c r="L21" s="67">
        <v>33.1</v>
      </c>
      <c r="M21" s="67">
        <v>87.7</v>
      </c>
      <c r="N21" s="67">
        <v>62.1</v>
      </c>
    </row>
    <row r="22" spans="1:14" x14ac:dyDescent="0.2">
      <c r="A22" s="109">
        <v>9</v>
      </c>
      <c r="B22" s="80" t="s">
        <v>27</v>
      </c>
      <c r="C22" s="80">
        <v>3659.1000000000022</v>
      </c>
      <c r="D22" s="80">
        <v>1025.7576341680358</v>
      </c>
      <c r="E22" s="80">
        <v>1252.3375270944418</v>
      </c>
      <c r="F22" s="80">
        <v>991.53752709444154</v>
      </c>
      <c r="G22" s="80">
        <v>899.05000000000007</v>
      </c>
      <c r="H22" s="80">
        <v>4168.7000000000025</v>
      </c>
      <c r="I22" s="80">
        <v>1107.736723076011</v>
      </c>
      <c r="J22" s="80">
        <v>1033.372272625385</v>
      </c>
      <c r="K22" s="80">
        <v>1147.8610336192237</v>
      </c>
      <c r="L22" s="80">
        <v>197.20521978070965</v>
      </c>
      <c r="M22" s="80">
        <v>3486.2052197807084</v>
      </c>
      <c r="N22" s="80">
        <v>707.57734545446158</v>
      </c>
    </row>
    <row r="23" spans="1:14" x14ac:dyDescent="0.2">
      <c r="A23" s="99">
        <v>10</v>
      </c>
      <c r="B23" s="52" t="s">
        <v>10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/>
    </row>
    <row r="24" spans="1:14" x14ac:dyDescent="0.2">
      <c r="A24" s="109">
        <v>11</v>
      </c>
      <c r="B24" s="80" t="s">
        <v>28</v>
      </c>
      <c r="C24" s="80">
        <v>3659.1000000000022</v>
      </c>
      <c r="D24" s="80">
        <v>1025.7576341680358</v>
      </c>
      <c r="E24" s="80">
        <v>1252.3375270944418</v>
      </c>
      <c r="F24" s="80">
        <v>991.53752709444154</v>
      </c>
      <c r="G24" s="80">
        <v>899.05000000000007</v>
      </c>
      <c r="H24" s="80">
        <v>4168.7000000000025</v>
      </c>
      <c r="I24" s="80">
        <v>1107.736723076011</v>
      </c>
      <c r="J24" s="80">
        <v>1033.372272625385</v>
      </c>
      <c r="K24" s="80">
        <v>1147.8610336192237</v>
      </c>
      <c r="L24" s="80">
        <v>197.20521978070965</v>
      </c>
      <c r="M24" s="80">
        <v>3486.2052197807084</v>
      </c>
      <c r="N24" s="80">
        <v>707.57734545446158</v>
      </c>
    </row>
    <row r="25" spans="1:14" s="63" customFormat="1" x14ac:dyDescent="0.2">
      <c r="A25" s="105"/>
      <c r="B25" s="55" t="s">
        <v>123</v>
      </c>
      <c r="C25" s="102">
        <v>0.13925211593496933</v>
      </c>
      <c r="D25" s="102">
        <v>0.15675477907820115</v>
      </c>
      <c r="E25" s="102">
        <v>0.17613560587874419</v>
      </c>
      <c r="F25" s="102">
        <v>0.14120891565301952</v>
      </c>
      <c r="G25" s="102">
        <v>0.12154251723671759</v>
      </c>
      <c r="H25" s="102">
        <v>0.14188469379767135</v>
      </c>
      <c r="I25" s="102">
        <v>0.14663937603260466</v>
      </c>
      <c r="J25" s="102">
        <v>0.13414844124849218</v>
      </c>
      <c r="K25" s="102">
        <v>0.14593803666936503</v>
      </c>
      <c r="L25" s="102">
        <v>2.6530682996422712E-2</v>
      </c>
      <c r="M25" s="102">
        <v>0.11409270287508168</v>
      </c>
      <c r="N25" s="102">
        <v>9.6053396518626433E-2</v>
      </c>
    </row>
    <row r="26" spans="1:14" s="63" customFormat="1" ht="4.5" customHeight="1" x14ac:dyDescent="0.2">
      <c r="A26" s="105"/>
      <c r="B26" s="55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x14ac:dyDescent="0.2">
      <c r="A27" s="99">
        <v>12</v>
      </c>
      <c r="B27" s="106" t="s">
        <v>22</v>
      </c>
      <c r="C27" s="100">
        <v>1012.8</v>
      </c>
      <c r="D27" s="100">
        <v>344.63114000000002</v>
      </c>
      <c r="E27" s="67">
        <v>355</v>
      </c>
      <c r="F27" s="67">
        <v>336.7</v>
      </c>
      <c r="G27" s="67">
        <v>209.4</v>
      </c>
      <c r="H27" s="67">
        <v>1245.7</v>
      </c>
      <c r="I27" s="67">
        <v>360.66834299999999</v>
      </c>
      <c r="J27" s="67">
        <v>305.60000000000002</v>
      </c>
      <c r="K27" s="67">
        <v>346.3</v>
      </c>
      <c r="L27" s="67">
        <v>89.9</v>
      </c>
      <c r="M27" s="67">
        <v>1102.5</v>
      </c>
      <c r="N27" s="67">
        <v>226.8</v>
      </c>
    </row>
    <row r="28" spans="1:14" x14ac:dyDescent="0.2">
      <c r="A28" s="109">
        <v>13</v>
      </c>
      <c r="B28" s="80" t="s">
        <v>29</v>
      </c>
      <c r="C28" s="80">
        <v>2646.300000000002</v>
      </c>
      <c r="D28" s="80">
        <v>681.12649416803583</v>
      </c>
      <c r="E28" s="80">
        <v>897.33752709444184</v>
      </c>
      <c r="F28" s="80">
        <v>654.83752709444161</v>
      </c>
      <c r="G28" s="80">
        <v>689.65000000000009</v>
      </c>
      <c r="H28" s="80">
        <v>2923.0000000000027</v>
      </c>
      <c r="I28" s="80">
        <v>747.06838007601095</v>
      </c>
      <c r="J28" s="80">
        <v>727.77227262538497</v>
      </c>
      <c r="K28" s="80">
        <v>801.56103361922374</v>
      </c>
      <c r="L28" s="80">
        <v>107.30521978070965</v>
      </c>
      <c r="M28" s="80">
        <v>2383.7052197807084</v>
      </c>
      <c r="N28" s="80">
        <v>480.77734545446157</v>
      </c>
    </row>
    <row r="29" spans="1:14" x14ac:dyDescent="0.2">
      <c r="A29" s="107">
        <v>14</v>
      </c>
      <c r="B29" s="58" t="s">
        <v>23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</row>
    <row r="30" spans="1:14" x14ac:dyDescent="0.2">
      <c r="A30" s="109">
        <v>15</v>
      </c>
      <c r="B30" s="80" t="s">
        <v>30</v>
      </c>
      <c r="C30" s="80">
        <v>2646.300000000002</v>
      </c>
      <c r="D30" s="80">
        <v>681.12649416803583</v>
      </c>
      <c r="E30" s="80">
        <v>897.33752709444184</v>
      </c>
      <c r="F30" s="80">
        <v>654.83752709444161</v>
      </c>
      <c r="G30" s="80">
        <v>689.65000000000009</v>
      </c>
      <c r="H30" s="80">
        <v>2923.0000000000027</v>
      </c>
      <c r="I30" s="80">
        <v>747.06838007601095</v>
      </c>
      <c r="J30" s="80">
        <v>727.77227262538497</v>
      </c>
      <c r="K30" s="80">
        <v>801.56103361922374</v>
      </c>
      <c r="L30" s="80">
        <v>107.30521978070965</v>
      </c>
      <c r="M30" s="80">
        <v>2383.7052197807084</v>
      </c>
      <c r="N30" s="80">
        <v>480.77734545446157</v>
      </c>
    </row>
    <row r="31" spans="1:14" x14ac:dyDescent="0.2">
      <c r="A31" s="99">
        <v>16</v>
      </c>
      <c r="B31" s="106" t="s">
        <v>13</v>
      </c>
      <c r="C31" s="100">
        <v>0.4</v>
      </c>
      <c r="D31" s="100">
        <v>1.9</v>
      </c>
      <c r="E31" s="67">
        <v>11</v>
      </c>
      <c r="F31" s="67">
        <v>9.6999999999999993</v>
      </c>
      <c r="G31" s="67">
        <v>4.8</v>
      </c>
      <c r="H31" s="67">
        <v>27.5</v>
      </c>
      <c r="I31" s="67">
        <v>5.6</v>
      </c>
      <c r="J31" s="67">
        <v>24</v>
      </c>
      <c r="K31" s="67">
        <v>1.1000000000000001</v>
      </c>
      <c r="L31" s="67">
        <v>3.8</v>
      </c>
      <c r="M31" s="67">
        <v>35.1</v>
      </c>
      <c r="N31" s="67">
        <v>9.1</v>
      </c>
    </row>
    <row r="32" spans="1:14" x14ac:dyDescent="0.2">
      <c r="A32" s="109">
        <v>17</v>
      </c>
      <c r="B32" s="80" t="s">
        <v>31</v>
      </c>
      <c r="C32" s="80">
        <v>2645.9000000000019</v>
      </c>
      <c r="D32" s="80">
        <v>679.22649416803586</v>
      </c>
      <c r="E32" s="80">
        <v>886.33752709444184</v>
      </c>
      <c r="F32" s="80">
        <v>645.13752709444157</v>
      </c>
      <c r="G32" s="80">
        <v>684.85000000000014</v>
      </c>
      <c r="H32" s="80">
        <v>2895.5000000000027</v>
      </c>
      <c r="I32" s="80">
        <v>741.36838007601091</v>
      </c>
      <c r="J32" s="80">
        <v>703.67227262538495</v>
      </c>
      <c r="K32" s="80">
        <v>800.36103361922369</v>
      </c>
      <c r="L32" s="80">
        <v>103.40521978070966</v>
      </c>
      <c r="M32" s="80">
        <v>2348.5052197807086</v>
      </c>
      <c r="N32" s="80">
        <v>471.67734545446154</v>
      </c>
    </row>
    <row r="33" spans="1:14" s="63" customFormat="1" x14ac:dyDescent="0.2">
      <c r="A33" s="105"/>
      <c r="B33" s="55" t="s">
        <v>41</v>
      </c>
      <c r="C33" s="102">
        <v>0.10069338732265733</v>
      </c>
      <c r="D33" s="102">
        <v>0.10709287503216738</v>
      </c>
      <c r="E33" s="102">
        <v>0.1273105545330879</v>
      </c>
      <c r="F33" s="102">
        <v>9.5045231084879778E-2</v>
      </c>
      <c r="G33" s="102">
        <v>9.257131269433555E-2</v>
      </c>
      <c r="H33" s="102">
        <v>9.8547015237790622E-2</v>
      </c>
      <c r="I33" s="102">
        <v>9.8140464606759625E-2</v>
      </c>
      <c r="J33" s="102">
        <v>9.1348046607304098E-2</v>
      </c>
      <c r="K33" s="102">
        <v>0.1017571939913067</v>
      </c>
      <c r="L33" s="102">
        <v>1.3911452796371588E-2</v>
      </c>
      <c r="M33" s="102">
        <v>7.6859304415209773E-2</v>
      </c>
      <c r="N33" s="102">
        <v>6.4030047574080165E-2</v>
      </c>
    </row>
    <row r="34" spans="1:14" x14ac:dyDescent="0.2">
      <c r="A34" s="108"/>
      <c r="B34" s="106" t="s">
        <v>271</v>
      </c>
      <c r="C34" s="91"/>
      <c r="D34" s="91"/>
      <c r="E34" s="91"/>
    </row>
    <row r="35" spans="1:14" x14ac:dyDescent="0.2">
      <c r="C35" s="44"/>
      <c r="D35" s="44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7" spans="1:14" x14ac:dyDescent="0.2">
      <c r="D37" s="191" t="s">
        <v>227</v>
      </c>
      <c r="E37" s="191" t="s">
        <v>227</v>
      </c>
      <c r="F37" s="191" t="s">
        <v>227</v>
      </c>
      <c r="G37" s="191" t="s">
        <v>227</v>
      </c>
      <c r="H37" s="191" t="s">
        <v>227</v>
      </c>
      <c r="I37" s="37" t="s">
        <v>227</v>
      </c>
      <c r="J37" s="37" t="s">
        <v>227</v>
      </c>
      <c r="K37" s="37" t="s">
        <v>227</v>
      </c>
      <c r="L37" s="37" t="s">
        <v>227</v>
      </c>
      <c r="M37" s="37" t="s">
        <v>227</v>
      </c>
      <c r="N37" s="37" t="s">
        <v>227</v>
      </c>
    </row>
    <row r="38" spans="1:14" x14ac:dyDescent="0.2">
      <c r="A38" s="213" t="s">
        <v>161</v>
      </c>
      <c r="B38" s="213"/>
      <c r="C38" s="76" t="s">
        <v>2</v>
      </c>
      <c r="D38" s="76" t="s">
        <v>3</v>
      </c>
      <c r="E38" s="76" t="s">
        <v>4</v>
      </c>
      <c r="F38" s="76" t="s">
        <v>175</v>
      </c>
      <c r="G38" s="76" t="s">
        <v>189</v>
      </c>
      <c r="H38" s="76" t="s">
        <v>190</v>
      </c>
      <c r="I38" s="76" t="s">
        <v>191</v>
      </c>
      <c r="J38" s="76" t="s">
        <v>192</v>
      </c>
      <c r="K38" s="76" t="s">
        <v>193</v>
      </c>
      <c r="L38" s="76" t="s">
        <v>194</v>
      </c>
      <c r="M38" s="76" t="s">
        <v>195</v>
      </c>
      <c r="N38" s="76" t="s">
        <v>266</v>
      </c>
    </row>
    <row r="39" spans="1:14" x14ac:dyDescent="0.2">
      <c r="A39" s="42"/>
      <c r="B39" s="42"/>
      <c r="C39" s="42"/>
      <c r="D39" s="42"/>
      <c r="E39" s="42"/>
    </row>
    <row r="40" spans="1:14" x14ac:dyDescent="0.2">
      <c r="A40" s="99" t="s">
        <v>36</v>
      </c>
      <c r="B40" s="52" t="s">
        <v>15</v>
      </c>
      <c r="C40" s="104">
        <v>429.74145599283429</v>
      </c>
      <c r="D40" s="104">
        <v>110.00634596797931</v>
      </c>
      <c r="E40" s="104">
        <v>115.40620497877138</v>
      </c>
      <c r="F40" s="104">
        <v>113.88329676834005</v>
      </c>
      <c r="G40" s="104">
        <v>109.54773608873707</v>
      </c>
      <c r="H40" s="104">
        <v>448.84358380382781</v>
      </c>
      <c r="I40" s="104">
        <v>112.92928394894518</v>
      </c>
      <c r="J40" s="104">
        <v>115.06363960906563</v>
      </c>
      <c r="K40" s="104">
        <v>116.67032556262942</v>
      </c>
      <c r="L40" s="104">
        <v>110.91017336848751</v>
      </c>
      <c r="M40" s="104">
        <v>455.57342248912772</v>
      </c>
      <c r="N40" s="104">
        <v>114.29747570026758</v>
      </c>
    </row>
    <row r="41" spans="1:14" x14ac:dyDescent="0.2">
      <c r="A41" s="99" t="s">
        <v>24</v>
      </c>
      <c r="B41" s="52" t="s">
        <v>5</v>
      </c>
      <c r="C41" s="104">
        <v>4.6033049882409696</v>
      </c>
      <c r="D41" s="104">
        <v>0.20961635804645418</v>
      </c>
      <c r="E41" s="104">
        <v>0.34168437098619997</v>
      </c>
      <c r="F41" s="104">
        <v>0.79200470180889049</v>
      </c>
      <c r="G41" s="104">
        <v>0.74196857888951295</v>
      </c>
      <c r="H41" s="104">
        <v>2.0852740097310578</v>
      </c>
      <c r="I41" s="104">
        <v>0.20331037122081899</v>
      </c>
      <c r="J41" s="104">
        <v>0.26588077487815043</v>
      </c>
      <c r="K41" s="104">
        <v>0.17503367173176537</v>
      </c>
      <c r="L41" s="104">
        <v>6.8637149708068293E-2</v>
      </c>
      <c r="M41" s="104">
        <v>0.71286196753880315</v>
      </c>
      <c r="N41" s="104">
        <v>3.1431587890458279</v>
      </c>
    </row>
    <row r="42" spans="1:14" x14ac:dyDescent="0.2">
      <c r="A42" s="109">
        <v>1</v>
      </c>
      <c r="B42" s="80" t="s">
        <v>16</v>
      </c>
      <c r="C42" s="80">
        <v>434.34476098107524</v>
      </c>
      <c r="D42" s="80">
        <v>110.21596232602577</v>
      </c>
      <c r="E42" s="80">
        <v>115.74788934975759</v>
      </c>
      <c r="F42" s="80">
        <v>114.67530147014894</v>
      </c>
      <c r="G42" s="80">
        <v>110.28970466762658</v>
      </c>
      <c r="H42" s="80">
        <v>450.92885781355886</v>
      </c>
      <c r="I42" s="80">
        <v>113.13259432016601</v>
      </c>
      <c r="J42" s="80">
        <v>115.32952038394379</v>
      </c>
      <c r="K42" s="80">
        <v>116.84535923436118</v>
      </c>
      <c r="L42" s="80">
        <v>110.97881051819557</v>
      </c>
      <c r="M42" s="80">
        <v>456.28628445666652</v>
      </c>
      <c r="N42" s="80">
        <v>117.44063448931341</v>
      </c>
    </row>
    <row r="43" spans="1:14" x14ac:dyDescent="0.2">
      <c r="A43" s="99" t="s">
        <v>37</v>
      </c>
      <c r="B43" s="52" t="s">
        <v>17</v>
      </c>
      <c r="C43" s="104">
        <v>32.100356763474039</v>
      </c>
      <c r="D43" s="104">
        <v>6.63049637820626</v>
      </c>
      <c r="E43" s="104">
        <v>7.9695570854348805</v>
      </c>
      <c r="F43" s="104">
        <v>11.295929128289634</v>
      </c>
      <c r="G43" s="104">
        <v>7.3071316731354417</v>
      </c>
      <c r="H43" s="104">
        <v>33.203114265066219</v>
      </c>
      <c r="I43" s="104">
        <v>10.363709278128589</v>
      </c>
      <c r="J43" s="104">
        <v>8.5589495618195226</v>
      </c>
      <c r="K43" s="104">
        <v>9.7572122179436231</v>
      </c>
      <c r="L43" s="104">
        <v>4.3656764265709311</v>
      </c>
      <c r="M43" s="104">
        <v>33.045547484462666</v>
      </c>
      <c r="N43" s="104">
        <v>5.6425376255882611</v>
      </c>
    </row>
    <row r="44" spans="1:14" x14ac:dyDescent="0.2">
      <c r="A44" s="99" t="s">
        <v>38</v>
      </c>
      <c r="B44" s="52" t="s">
        <v>18</v>
      </c>
      <c r="C44" s="104">
        <v>0.97673722932258811</v>
      </c>
      <c r="D44" s="104">
        <v>-2.6793068321727224E-2</v>
      </c>
      <c r="E44" s="104">
        <v>-0.24471988732795405</v>
      </c>
      <c r="F44" s="104">
        <v>-0.13200078363481507</v>
      </c>
      <c r="G44" s="104">
        <v>-9.0339487649222117E-2</v>
      </c>
      <c r="H44" s="104">
        <v>-0.49385322693371841</v>
      </c>
      <c r="I44" s="104">
        <v>-0.3049655568312285</v>
      </c>
      <c r="J44" s="104">
        <v>0.77673035357661924</v>
      </c>
      <c r="K44" s="104">
        <v>0.34710067106129738</v>
      </c>
      <c r="L44" s="104">
        <v>1.1474340896848811</v>
      </c>
      <c r="M44" s="104">
        <v>1.9662995574915691</v>
      </c>
      <c r="N44" s="104">
        <v>-0.60046321992810103</v>
      </c>
    </row>
    <row r="45" spans="1:14" x14ac:dyDescent="0.2">
      <c r="A45" s="99" t="s">
        <v>39</v>
      </c>
      <c r="B45" s="52" t="s">
        <v>19</v>
      </c>
      <c r="C45" s="104">
        <v>265.81637830958249</v>
      </c>
      <c r="D45" s="104">
        <v>69.183569258584029</v>
      </c>
      <c r="E45" s="104">
        <v>69.672829305420279</v>
      </c>
      <c r="F45" s="104">
        <v>68.529648211881522</v>
      </c>
      <c r="G45" s="104">
        <v>68.828322762255709</v>
      </c>
      <c r="H45" s="104">
        <v>276.21436953814157</v>
      </c>
      <c r="I45" s="104">
        <v>69.422078710403071</v>
      </c>
      <c r="J45" s="104">
        <v>71.869963389113522</v>
      </c>
      <c r="K45" s="104">
        <v>72.699790552928405</v>
      </c>
      <c r="L45" s="104">
        <v>75.087549668676544</v>
      </c>
      <c r="M45" s="104">
        <v>289.07938232112156</v>
      </c>
      <c r="N45" s="104">
        <v>78.977205058295269</v>
      </c>
    </row>
    <row r="46" spans="1:14" x14ac:dyDescent="0.2">
      <c r="A46" s="99" t="s">
        <v>40</v>
      </c>
      <c r="B46" s="52" t="s">
        <v>7</v>
      </c>
      <c r="C46" s="104">
        <v>71.430995936595437</v>
      </c>
      <c r="D46" s="104">
        <v>17.492947643803817</v>
      </c>
      <c r="E46" s="104">
        <v>19.497556809248564</v>
      </c>
      <c r="F46" s="104">
        <v>17.862588801525032</v>
      </c>
      <c r="G46" s="104">
        <v>20.027227729187391</v>
      </c>
      <c r="H46" s="104">
        <v>74.880320983764804</v>
      </c>
      <c r="I46" s="104">
        <v>17.943705859972965</v>
      </c>
      <c r="J46" s="104">
        <v>17.256878709074154</v>
      </c>
      <c r="K46" s="104">
        <v>17.767574329977041</v>
      </c>
      <c r="L46" s="104">
        <v>21.579166163078881</v>
      </c>
      <c r="M46" s="104">
        <v>74.547325062103042</v>
      </c>
      <c r="N46" s="104">
        <v>18.675446989226021</v>
      </c>
    </row>
    <row r="47" spans="1:14" x14ac:dyDescent="0.2">
      <c r="A47" s="109">
        <v>2</v>
      </c>
      <c r="B47" s="80" t="s">
        <v>20</v>
      </c>
      <c r="C47" s="80">
        <v>370.32446823897453</v>
      </c>
      <c r="D47" s="80">
        <v>93.280220212272383</v>
      </c>
      <c r="E47" s="80">
        <v>96.895223312775769</v>
      </c>
      <c r="F47" s="80">
        <v>97.556165358061378</v>
      </c>
      <c r="G47" s="80">
        <v>96.07234267692931</v>
      </c>
      <c r="H47" s="80">
        <v>383.80395156003891</v>
      </c>
      <c r="I47" s="80">
        <v>97.424528291673397</v>
      </c>
      <c r="J47" s="80">
        <v>98.462522013583822</v>
      </c>
      <c r="K47" s="80">
        <v>100.57167777191036</v>
      </c>
      <c r="L47" s="80">
        <v>102.17982634801123</v>
      </c>
      <c r="M47" s="80">
        <v>398.63855442517882</v>
      </c>
      <c r="N47" s="80">
        <v>102.69472645318145</v>
      </c>
    </row>
    <row r="48" spans="1:14" x14ac:dyDescent="0.2">
      <c r="A48" s="109">
        <v>3</v>
      </c>
      <c r="B48" s="80" t="s">
        <v>35</v>
      </c>
      <c r="C48" s="80">
        <v>64.020292742100708</v>
      </c>
      <c r="D48" s="80">
        <v>16.935742113753392</v>
      </c>
      <c r="E48" s="80">
        <v>18.852666036981816</v>
      </c>
      <c r="F48" s="80">
        <v>17.11913611208756</v>
      </c>
      <c r="G48" s="80">
        <v>14.21736199069727</v>
      </c>
      <c r="H48" s="80">
        <v>67.124906253519953</v>
      </c>
      <c r="I48" s="80">
        <v>15.70806602849261</v>
      </c>
      <c r="J48" s="80">
        <v>16.866998370359966</v>
      </c>
      <c r="K48" s="80">
        <v>16.273681462450824</v>
      </c>
      <c r="L48" s="80">
        <v>8.7989841701843403</v>
      </c>
      <c r="M48" s="80">
        <v>57.647730031487697</v>
      </c>
      <c r="N48" s="80">
        <v>14.745908036131965</v>
      </c>
    </row>
    <row r="49" spans="1:14" x14ac:dyDescent="0.2">
      <c r="A49" s="101"/>
      <c r="B49" s="55" t="s">
        <v>122</v>
      </c>
      <c r="C49" s="102">
        <v>0.14897397458244804</v>
      </c>
      <c r="D49" s="102">
        <v>0.15395241033351889</v>
      </c>
      <c r="E49" s="102">
        <v>0.16335920620949027</v>
      </c>
      <c r="F49" s="102">
        <v>0.15032174689244454</v>
      </c>
      <c r="G49" s="102">
        <v>0.12978234419359214</v>
      </c>
      <c r="H49" s="102">
        <v>0.14955077598448563</v>
      </c>
      <c r="I49" s="102">
        <v>0.13909648125984891</v>
      </c>
      <c r="J49" s="102">
        <v>0.14658843078201264</v>
      </c>
      <c r="K49" s="102">
        <v>0.139484323747044</v>
      </c>
      <c r="L49" s="102">
        <v>7.9334328880278915E-2</v>
      </c>
      <c r="M49" s="102">
        <v>0.12653883476458389</v>
      </c>
      <c r="N49" s="102">
        <v>0.12901341823857482</v>
      </c>
    </row>
    <row r="50" spans="1:14" x14ac:dyDescent="0.2">
      <c r="A50" s="101"/>
      <c r="B50" s="55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99">
        <v>4</v>
      </c>
      <c r="B51" s="52" t="s">
        <v>8</v>
      </c>
      <c r="C51" s="104">
        <v>6.7969968109968022</v>
      </c>
      <c r="D51" s="104">
        <v>2.7033426445710305</v>
      </c>
      <c r="E51" s="104">
        <v>2.6266981849407607</v>
      </c>
      <c r="F51" s="104">
        <v>2.6652395492831138</v>
      </c>
      <c r="G51" s="104">
        <v>1.9719184886055618</v>
      </c>
      <c r="H51" s="104">
        <v>9.9671988674004659</v>
      </c>
      <c r="I51" s="104">
        <v>1.6467260349394854</v>
      </c>
      <c r="J51" s="104">
        <v>1.920913912883716</v>
      </c>
      <c r="K51" s="104">
        <v>1.7821674017586431</v>
      </c>
      <c r="L51" s="104">
        <v>1.8919979528224045</v>
      </c>
      <c r="M51" s="104">
        <v>7.2418053024042486</v>
      </c>
      <c r="N51" s="104">
        <v>2.8037132775454223</v>
      </c>
    </row>
    <row r="52" spans="1:14" x14ac:dyDescent="0.2">
      <c r="A52" s="109">
        <v>5</v>
      </c>
      <c r="B52" s="80" t="s">
        <v>25</v>
      </c>
      <c r="C52" s="80">
        <v>57.223295931103905</v>
      </c>
      <c r="D52" s="80">
        <v>14.232399469182361</v>
      </c>
      <c r="E52" s="80">
        <v>16.225967852041055</v>
      </c>
      <c r="F52" s="80">
        <v>14.453896562804445</v>
      </c>
      <c r="G52" s="80">
        <v>12.245443502091709</v>
      </c>
      <c r="H52" s="80">
        <v>57.157707386119483</v>
      </c>
      <c r="I52" s="80">
        <v>14.061339993553124</v>
      </c>
      <c r="J52" s="80">
        <v>14.94608445747625</v>
      </c>
      <c r="K52" s="80">
        <v>14.491514060692181</v>
      </c>
      <c r="L52" s="80">
        <v>6.9069862173619363</v>
      </c>
      <c r="M52" s="80">
        <v>50.405924729083452</v>
      </c>
      <c r="N52" s="80">
        <v>11.942194758586542</v>
      </c>
    </row>
    <row r="53" spans="1:14" x14ac:dyDescent="0.2">
      <c r="A53" s="99">
        <v>6</v>
      </c>
      <c r="B53" s="52" t="s">
        <v>21</v>
      </c>
      <c r="C53" s="104">
        <v>4.4432537877614493</v>
      </c>
      <c r="D53" s="104">
        <v>2.441677691851202</v>
      </c>
      <c r="E53" s="104">
        <v>3.4599390359323317</v>
      </c>
      <c r="F53" s="104">
        <v>1.0211095101865579</v>
      </c>
      <c r="G53" s="104">
        <v>1.355092314738332</v>
      </c>
      <c r="H53" s="104">
        <v>8.2778185527084229</v>
      </c>
      <c r="I53" s="104">
        <v>2.7568674318500737</v>
      </c>
      <c r="J53" s="104">
        <v>0.78229103526783061</v>
      </c>
      <c r="K53" s="104">
        <v>2.7976746970912423</v>
      </c>
      <c r="L53" s="104">
        <v>-3.4705745111362445</v>
      </c>
      <c r="M53" s="104">
        <v>2.8662586530729017</v>
      </c>
      <c r="N53" s="104">
        <v>0</v>
      </c>
    </row>
    <row r="54" spans="1:14" x14ac:dyDescent="0.2">
      <c r="A54" s="109">
        <v>7</v>
      </c>
      <c r="B54" s="80" t="s">
        <v>26</v>
      </c>
      <c r="C54" s="80">
        <v>61.666549718865355</v>
      </c>
      <c r="D54" s="80">
        <v>16.674077161033562</v>
      </c>
      <c r="E54" s="80">
        <v>19.685906887973388</v>
      </c>
      <c r="F54" s="80">
        <v>15.475006072991004</v>
      </c>
      <c r="G54" s="80">
        <v>13.600535816830041</v>
      </c>
      <c r="H54" s="80">
        <v>65.435525938827908</v>
      </c>
      <c r="I54" s="80">
        <v>16.818207425403198</v>
      </c>
      <c r="J54" s="80">
        <v>15.72837549274408</v>
      </c>
      <c r="K54" s="80">
        <v>17.289188757783421</v>
      </c>
      <c r="L54" s="80">
        <v>3.4364117062256918</v>
      </c>
      <c r="M54" s="80">
        <v>53.272183382156356</v>
      </c>
      <c r="N54" s="80">
        <v>11.942194758586542</v>
      </c>
    </row>
    <row r="55" spans="1:14" x14ac:dyDescent="0.2">
      <c r="A55" s="99">
        <v>8</v>
      </c>
      <c r="B55" s="52" t="s">
        <v>9</v>
      </c>
      <c r="C55" s="104">
        <v>1.8238045032044554</v>
      </c>
      <c r="D55" s="104">
        <v>0.5074922352703628</v>
      </c>
      <c r="E55" s="104">
        <v>0.41094471645637565</v>
      </c>
      <c r="F55" s="104">
        <v>0.43089910979640783</v>
      </c>
      <c r="G55" s="104">
        <v>0.2858282150213094</v>
      </c>
      <c r="H55" s="104">
        <v>1.6351642765444556</v>
      </c>
      <c r="I55" s="104">
        <v>0.25832769132103905</v>
      </c>
      <c r="J55" s="104">
        <v>0.29276759480964881</v>
      </c>
      <c r="K55" s="104">
        <v>0.26255050759764803</v>
      </c>
      <c r="L55" s="104">
        <v>0.49388905550805673</v>
      </c>
      <c r="M55" s="104">
        <v>1.3075348492363927</v>
      </c>
      <c r="N55" s="104">
        <v>0.96353400407067369</v>
      </c>
    </row>
    <row r="56" spans="1:14" x14ac:dyDescent="0.2">
      <c r="A56" s="109">
        <v>9</v>
      </c>
      <c r="B56" s="80" t="s">
        <v>27</v>
      </c>
      <c r="C56" s="80">
        <v>59.842745215660898</v>
      </c>
      <c r="D56" s="80">
        <v>16.1665849257632</v>
      </c>
      <c r="E56" s="80">
        <v>19.274962171517014</v>
      </c>
      <c r="F56" s="80">
        <v>15.044106963194595</v>
      </c>
      <c r="G56" s="80">
        <v>13.314707601808731</v>
      </c>
      <c r="H56" s="80">
        <v>63.80036166228345</v>
      </c>
      <c r="I56" s="80">
        <v>16.559879734082159</v>
      </c>
      <c r="J56" s="80">
        <v>15.435607897934432</v>
      </c>
      <c r="K56" s="80">
        <v>17.026638250185773</v>
      </c>
      <c r="L56" s="80">
        <v>2.9425226507176352</v>
      </c>
      <c r="M56" s="80">
        <v>51.964648532919966</v>
      </c>
      <c r="N56" s="80">
        <v>10.978660754515868</v>
      </c>
    </row>
    <row r="57" spans="1:14" x14ac:dyDescent="0.2">
      <c r="A57" s="99">
        <v>10</v>
      </c>
      <c r="B57" s="52" t="s">
        <v>10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</row>
    <row r="58" spans="1:14" x14ac:dyDescent="0.2">
      <c r="A58" s="109">
        <v>11</v>
      </c>
      <c r="B58" s="80" t="s">
        <v>28</v>
      </c>
      <c r="C58" s="80">
        <v>59.842745215660898</v>
      </c>
      <c r="D58" s="80">
        <v>16.1665849257632</v>
      </c>
      <c r="E58" s="80">
        <v>19.274962171517014</v>
      </c>
      <c r="F58" s="80">
        <v>15.044106963194595</v>
      </c>
      <c r="G58" s="80">
        <v>13.314707601808731</v>
      </c>
      <c r="H58" s="80">
        <v>63.80036166228345</v>
      </c>
      <c r="I58" s="80">
        <v>16.559879734082159</v>
      </c>
      <c r="J58" s="80">
        <v>15.435607897934432</v>
      </c>
      <c r="K58" s="80">
        <v>17.026638250185773</v>
      </c>
      <c r="L58" s="80">
        <v>2.9425226507176352</v>
      </c>
      <c r="M58" s="80">
        <v>51.964648532919966</v>
      </c>
      <c r="N58" s="80">
        <v>10.978660754515868</v>
      </c>
    </row>
    <row r="59" spans="1:14" x14ac:dyDescent="0.2">
      <c r="A59" s="105"/>
      <c r="B59" s="55" t="s">
        <v>123</v>
      </c>
      <c r="C59" s="102">
        <v>0.13925290283527764</v>
      </c>
      <c r="D59" s="102">
        <v>0.14696047562991479</v>
      </c>
      <c r="E59" s="102">
        <v>0.16701842136705375</v>
      </c>
      <c r="F59" s="102">
        <v>0.13210108409310564</v>
      </c>
      <c r="G59" s="102">
        <v>0.12154251723671775</v>
      </c>
      <c r="H59" s="102">
        <v>0.14214386473254817</v>
      </c>
      <c r="I59" s="102">
        <v>0.14663937603260466</v>
      </c>
      <c r="J59" s="102">
        <v>0.13414844124849229</v>
      </c>
      <c r="K59" s="102">
        <v>0.14593803666936508</v>
      </c>
      <c r="L59" s="102">
        <v>2.6530682996422791E-2</v>
      </c>
      <c r="M59" s="102">
        <v>0.11406426707027692</v>
      </c>
      <c r="N59" s="102">
        <v>9.6053396518626405E-2</v>
      </c>
    </row>
    <row r="60" spans="1:14" x14ac:dyDescent="0.2">
      <c r="A60" s="105"/>
      <c r="B60" s="55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1:14" x14ac:dyDescent="0.2">
      <c r="A61" s="99">
        <v>12</v>
      </c>
      <c r="B61" s="106" t="s">
        <v>22</v>
      </c>
      <c r="C61" s="104">
        <v>16.590549357842953</v>
      </c>
      <c r="D61" s="104">
        <v>5.4316033410674942</v>
      </c>
      <c r="E61" s="104">
        <v>5.4638716982027482</v>
      </c>
      <c r="F61" s="104">
        <v>5.1085820517060041</v>
      </c>
      <c r="G61" s="104">
        <v>3.1011620842208383</v>
      </c>
      <c r="H61" s="104">
        <v>19.105219175197085</v>
      </c>
      <c r="I61" s="104">
        <v>5.3917363752152703</v>
      </c>
      <c r="J61" s="104">
        <v>4.5647845394810549</v>
      </c>
      <c r="K61" s="104">
        <v>5.136793264466978</v>
      </c>
      <c r="L61" s="104">
        <v>1.3414086432076828</v>
      </c>
      <c r="M61" s="104">
        <v>16.434722822370986</v>
      </c>
      <c r="N61" s="104">
        <v>3.5189937539972429</v>
      </c>
    </row>
    <row r="62" spans="1:14" x14ac:dyDescent="0.2">
      <c r="A62" s="109">
        <v>13</v>
      </c>
      <c r="B62" s="80" t="s">
        <v>29</v>
      </c>
      <c r="C62" s="80">
        <v>43.252195857817945</v>
      </c>
      <c r="D62" s="80">
        <v>10.734981584695706</v>
      </c>
      <c r="E62" s="80">
        <v>13.811090473314266</v>
      </c>
      <c r="F62" s="80">
        <v>9.9355249114885922</v>
      </c>
      <c r="G62" s="80">
        <v>10.213545517587892</v>
      </c>
      <c r="H62" s="80">
        <v>44.695142487086365</v>
      </c>
      <c r="I62" s="80">
        <v>11.168143358866889</v>
      </c>
      <c r="J62" s="80">
        <v>10.870823358453377</v>
      </c>
      <c r="K62" s="80">
        <v>11.889844985718796</v>
      </c>
      <c r="L62" s="80">
        <v>1.6011140075099524</v>
      </c>
      <c r="M62" s="80">
        <v>35.52992571054898</v>
      </c>
      <c r="N62" s="80">
        <v>7.4596670005186247</v>
      </c>
    </row>
    <row r="63" spans="1:14" x14ac:dyDescent="0.2">
      <c r="A63" s="107">
        <v>14</v>
      </c>
      <c r="B63" s="58" t="s">
        <v>23</v>
      </c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</row>
    <row r="64" spans="1:14" x14ac:dyDescent="0.2">
      <c r="A64" s="109">
        <v>15</v>
      </c>
      <c r="B64" s="80" t="s">
        <v>30</v>
      </c>
      <c r="C64" s="80">
        <v>43.252195857817945</v>
      </c>
      <c r="D64" s="80">
        <v>10.734981584695706</v>
      </c>
      <c r="E64" s="80">
        <v>13.811090473314266</v>
      </c>
      <c r="F64" s="80">
        <v>9.9355249114885922</v>
      </c>
      <c r="G64" s="80">
        <v>10.213545517587892</v>
      </c>
      <c r="H64" s="80">
        <v>44.695142487086365</v>
      </c>
      <c r="I64" s="80">
        <v>11.168143358866889</v>
      </c>
      <c r="J64" s="80">
        <v>10.870823358453377</v>
      </c>
      <c r="K64" s="80">
        <v>11.889844985718796</v>
      </c>
      <c r="L64" s="80">
        <v>1.6011140075099524</v>
      </c>
      <c r="M64" s="80">
        <v>35.52992571054898</v>
      </c>
      <c r="N64" s="80">
        <v>7.4596670005186247</v>
      </c>
    </row>
    <row r="65" spans="1:14" x14ac:dyDescent="0.2">
      <c r="A65" s="99">
        <v>16</v>
      </c>
      <c r="B65" s="106" t="s">
        <v>13</v>
      </c>
      <c r="C65" s="104">
        <v>8.2649797293851586E-3</v>
      </c>
      <c r="D65" s="104">
        <v>2.9945194006636307E-2</v>
      </c>
      <c r="E65" s="104">
        <v>0.16930306670487388</v>
      </c>
      <c r="F65" s="104">
        <v>0.14717328750088576</v>
      </c>
      <c r="G65" s="104">
        <v>7.1086809953486263E-2</v>
      </c>
      <c r="H65" s="104">
        <v>0.41750835816588222</v>
      </c>
      <c r="I65" s="104">
        <v>8.3716035208572528E-2</v>
      </c>
      <c r="J65" s="104">
        <v>0.35849093241997809</v>
      </c>
      <c r="K65" s="104">
        <v>1.6316698212283213E-2</v>
      </c>
      <c r="L65" s="104">
        <v>5.670025410666512E-2</v>
      </c>
      <c r="M65" s="104">
        <v>0.51522391994749894</v>
      </c>
      <c r="N65" s="104">
        <v>0.14119419383322271</v>
      </c>
    </row>
    <row r="66" spans="1:14" x14ac:dyDescent="0.2">
      <c r="A66" s="109">
        <v>17</v>
      </c>
      <c r="B66" s="80" t="s">
        <v>31</v>
      </c>
      <c r="C66" s="80">
        <v>43.243930878088563</v>
      </c>
      <c r="D66" s="80">
        <v>10.70503639068907</v>
      </c>
      <c r="E66" s="80">
        <v>13.641787406609392</v>
      </c>
      <c r="F66" s="80">
        <v>9.7883516239877064</v>
      </c>
      <c r="G66" s="80">
        <v>10.142458707634406</v>
      </c>
      <c r="H66" s="80">
        <v>44.277634128920482</v>
      </c>
      <c r="I66" s="80">
        <v>11.084427323658316</v>
      </c>
      <c r="J66" s="80">
        <v>10.512332426033399</v>
      </c>
      <c r="K66" s="80">
        <v>11.873528287506513</v>
      </c>
      <c r="L66" s="80">
        <v>1.5444137534032873</v>
      </c>
      <c r="M66" s="80">
        <v>35.014701790601478</v>
      </c>
      <c r="N66" s="80">
        <v>7.3184728066854019</v>
      </c>
    </row>
    <row r="67" spans="1:14" x14ac:dyDescent="0.2">
      <c r="A67" s="105"/>
      <c r="B67" s="55" t="s">
        <v>41</v>
      </c>
      <c r="C67" s="102">
        <v>0.10062778509041406</v>
      </c>
      <c r="D67" s="102">
        <v>9.7312898601368839E-2</v>
      </c>
      <c r="E67" s="102">
        <v>0.11820670655549896</v>
      </c>
      <c r="F67" s="102">
        <v>8.5950722377655137E-2</v>
      </c>
      <c r="G67" s="102">
        <v>9.2584831688522523E-2</v>
      </c>
      <c r="H67" s="102">
        <v>9.8648250140237106E-2</v>
      </c>
      <c r="I67" s="102">
        <v>9.8153702352965735E-2</v>
      </c>
      <c r="J67" s="102">
        <v>9.1361028225333082E-2</v>
      </c>
      <c r="K67" s="102">
        <v>0.10176990790286879</v>
      </c>
      <c r="L67" s="102">
        <v>1.3924906133471936E-2</v>
      </c>
      <c r="M67" s="102">
        <v>7.6858526117021472E-2</v>
      </c>
      <c r="N67" s="102">
        <v>6.4030047574080137E-2</v>
      </c>
    </row>
    <row r="68" spans="1:14" x14ac:dyDescent="0.2">
      <c r="B68" s="106" t="s">
        <v>272</v>
      </c>
    </row>
    <row r="69" spans="1:14" x14ac:dyDescent="0.2">
      <c r="C69" s="44"/>
      <c r="D69" s="44"/>
      <c r="E69" s="44"/>
      <c r="F69" s="44"/>
      <c r="G69" s="44"/>
      <c r="H69" s="44"/>
      <c r="I69" s="44"/>
      <c r="J69" s="44"/>
      <c r="K69" s="44"/>
      <c r="M69" s="44"/>
      <c r="N69" s="44"/>
    </row>
    <row r="71" spans="1:14" hidden="1" x14ac:dyDescent="0.2"/>
    <row r="72" spans="1:14" hidden="1" x14ac:dyDescent="0.2"/>
    <row r="73" spans="1:14" hidden="1" x14ac:dyDescent="0.2"/>
    <row r="74" spans="1:14" hidden="1" x14ac:dyDescent="0.2"/>
    <row r="75" spans="1:14" hidden="1" x14ac:dyDescent="0.2">
      <c r="D75" s="38">
        <v>63.44924663299664</v>
      </c>
      <c r="E75" s="38">
        <v>64.972243055555552</v>
      </c>
      <c r="F75" s="38">
        <v>65.908699633699626</v>
      </c>
      <c r="G75" s="38">
        <v>67.523075000000006</v>
      </c>
      <c r="H75" s="38">
        <v>0</v>
      </c>
      <c r="I75" s="38">
        <v>66.892799999999994</v>
      </c>
      <c r="J75" s="38">
        <v>66.947299999999998</v>
      </c>
      <c r="K75" s="38">
        <v>67.415599999999998</v>
      </c>
      <c r="L75" s="38">
        <v>67.019099999999995</v>
      </c>
      <c r="M75" s="38">
        <v>0</v>
      </c>
      <c r="N75" s="38">
        <v>64.450242272347523</v>
      </c>
    </row>
    <row r="76" spans="1:14" hidden="1" x14ac:dyDescent="0.2"/>
    <row r="77" spans="1:14" hidden="1" x14ac:dyDescent="0.2"/>
    <row r="78" spans="1:14" hidden="1" x14ac:dyDescent="0.2"/>
    <row r="79" spans="1:14" hidden="1" x14ac:dyDescent="0.2"/>
  </sheetData>
  <customSheetViews>
    <customSheetView guid="{AA03D33C-F4CC-45DE-A4C4-EB2FF93B3627}" showGridLines="0" topLeftCell="F1">
      <pane ySplit="4" topLeftCell="A5" activePane="bottomLeft" state="frozen"/>
      <selection pane="bottomLeft" activeCell="X6" sqref="X6"/>
      <pageMargins left="0.7" right="0.7" top="0.75" bottom="0.75" header="0.3" footer="0.3"/>
    </customSheetView>
    <customSheetView guid="{CE1DE926-D71B-4E51-931A-1E529B6BA3AC}" showGridLines="0" topLeftCell="F1">
      <pane ySplit="4" topLeftCell="A5" activePane="bottomLeft" state="frozen"/>
      <selection pane="bottomLeft" activeCell="X6" sqref="X6"/>
      <pageMargins left="0.7" right="0.7" top="0.75" bottom="0.75" header="0.3" footer="0.3"/>
    </customSheetView>
    <customSheetView guid="{77EB6D7C-65D5-4FE8-80EB-D5C6CB568CF8}" showGridLines="0">
      <pane ySplit="4" topLeftCell="A5" activePane="bottomLeft" state="frozen"/>
      <selection pane="bottomLeft" activeCell="B5" sqref="B5"/>
      <pageMargins left="0.7" right="0.7" top="0.75" bottom="0.75" header="0.3" footer="0.3"/>
    </customSheetView>
    <customSheetView guid="{30A113CD-1134-42CD-9BA8-3E1272F7CE65}" showGridLines="0" topLeftCell="C4">
      <pane xSplit="1" ySplit="1" topLeftCell="D5" activePane="bottomRight" state="frozen"/>
      <selection pane="bottomRight" activeCell="C16" sqref="C16"/>
      <pageMargins left="0.7" right="0.7" top="0.75" bottom="0.75" header="0.3" footer="0.3"/>
    </customSheetView>
    <customSheetView guid="{1BDB17FF-23D7-4E7C-95B3-2FBA200A21A3}" showGridLines="0">
      <pane ySplit="4" topLeftCell="A5" activePane="bottomLeft" state="frozen"/>
      <selection pane="bottomLeft" activeCell="E25" sqref="E25"/>
      <pageMargins left="0.7" right="0.7" top="0.75" bottom="0.75" header="0.3" footer="0.3"/>
    </customSheetView>
    <customSheetView guid="{A2D1E21C-9556-435B-8203-35CEEEFA09B8}" showGridLines="0" topLeftCell="C4">
      <pane xSplit="1" ySplit="1" topLeftCell="D5" activePane="bottomRight" state="frozen"/>
      <selection pane="bottomRight" activeCell="C16" sqref="C16"/>
      <pageMargins left="0.7" right="0.7" top="0.75" bottom="0.75" header="0.3" footer="0.3"/>
    </customSheetView>
  </customSheetViews>
  <mergeCells count="2">
    <mergeCell ref="A4:B4"/>
    <mergeCell ref="A38:B38"/>
  </mergeCells>
  <pageMargins left="0.39370078740157499" right="0.196850393700787" top="0.39370078740157499" bottom="0.196850393700787" header="0.31496062992126" footer="0.31496062992126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0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9.140625" style="37"/>
    <col min="2" max="2" width="70.42578125" style="38" customWidth="1"/>
    <col min="3" max="4" width="8.7109375" style="38" customWidth="1"/>
    <col min="5" max="16384" width="9.140625" style="38"/>
  </cols>
  <sheetData>
    <row r="4" spans="1:4" x14ac:dyDescent="0.2">
      <c r="A4" s="37" t="s">
        <v>173</v>
      </c>
      <c r="B4" s="75" t="s">
        <v>128</v>
      </c>
      <c r="C4" s="76" t="s">
        <v>190</v>
      </c>
      <c r="D4" s="76" t="s">
        <v>195</v>
      </c>
    </row>
    <row r="5" spans="1:4" x14ac:dyDescent="0.2">
      <c r="B5" s="40"/>
      <c r="C5" s="41"/>
      <c r="D5" s="41"/>
    </row>
    <row r="6" spans="1:4" s="191" customFormat="1" x14ac:dyDescent="0.2">
      <c r="A6" s="37"/>
      <c r="B6" s="191" t="s">
        <v>80</v>
      </c>
      <c r="C6" s="192"/>
      <c r="D6" s="192"/>
    </row>
    <row r="7" spans="1:4" s="191" customFormat="1" x14ac:dyDescent="0.2">
      <c r="A7" s="37"/>
      <c r="B7" s="80" t="s">
        <v>81</v>
      </c>
      <c r="C7" s="80">
        <f>'Inc. st-Clause 41(INR &amp; USD)'!H24</f>
        <v>4168.7000000000025</v>
      </c>
      <c r="D7" s="80">
        <f>'Inc. st-Clause 41(INR &amp; USD)'!M22</f>
        <v>3486.2052197807084</v>
      </c>
    </row>
    <row r="8" spans="1:4" s="191" customFormat="1" x14ac:dyDescent="0.2">
      <c r="A8" s="37"/>
      <c r="B8" s="191" t="s">
        <v>82</v>
      </c>
      <c r="C8" s="192"/>
      <c r="D8" s="192"/>
    </row>
    <row r="9" spans="1:4" x14ac:dyDescent="0.2">
      <c r="B9" s="38" t="s">
        <v>44</v>
      </c>
      <c r="C9" s="66">
        <f>([1]CF!F15)/10</f>
        <v>650.95266537340535</v>
      </c>
      <c r="D9" s="66">
        <f>([1]CF!D15)/10</f>
        <v>485.74545448999999</v>
      </c>
    </row>
    <row r="10" spans="1:4" x14ac:dyDescent="0.2">
      <c r="B10" s="38" t="s">
        <v>228</v>
      </c>
      <c r="C10" s="193">
        <f>([1]CF!F16)/10</f>
        <v>41.469000000000001</v>
      </c>
      <c r="D10" s="193">
        <f>([1]CF!D16)/10</f>
        <v>101.36</v>
      </c>
    </row>
    <row r="11" spans="1:4" x14ac:dyDescent="0.2">
      <c r="B11" s="38" t="s">
        <v>229</v>
      </c>
      <c r="C11" s="66">
        <f>([1]CF!F17)/10</f>
        <v>-30.693000000000001</v>
      </c>
      <c r="D11" s="66">
        <f>([1]CF!D17)/10</f>
        <v>-48.085000000000001</v>
      </c>
    </row>
    <row r="12" spans="1:4" x14ac:dyDescent="0.2">
      <c r="B12" s="38" t="s">
        <v>230</v>
      </c>
      <c r="C12" s="66">
        <f>([1]CF!F18)/10</f>
        <v>-86.506</v>
      </c>
      <c r="D12" s="66">
        <f>([1]CF!D18)/10</f>
        <v>-75.716999999999999</v>
      </c>
    </row>
    <row r="13" spans="1:4" x14ac:dyDescent="0.2">
      <c r="B13" s="38" t="s">
        <v>231</v>
      </c>
      <c r="C13" s="66">
        <f>([1]CF!F19)/10</f>
        <v>-13.287000000000001</v>
      </c>
      <c r="D13" s="66">
        <f>([1]CF!D19)/10</f>
        <v>-14.291999999999998</v>
      </c>
    </row>
    <row r="14" spans="1:4" x14ac:dyDescent="0.2">
      <c r="B14" s="38" t="s">
        <v>232</v>
      </c>
      <c r="C14" s="66">
        <f>([1]CF!F20)/10</f>
        <v>-10.484</v>
      </c>
      <c r="D14" s="66">
        <f>([1]CF!D20)/10</f>
        <v>-3.786</v>
      </c>
    </row>
    <row r="15" spans="1:4" x14ac:dyDescent="0.2">
      <c r="B15" s="38" t="s">
        <v>233</v>
      </c>
      <c r="C15" s="66">
        <f>([1]CF!F21)/10</f>
        <v>-48.902000000000001</v>
      </c>
      <c r="D15" s="66">
        <f>([1]CF!D21)/10</f>
        <v>-41.747992334000003</v>
      </c>
    </row>
    <row r="16" spans="1:4" x14ac:dyDescent="0.2">
      <c r="B16" s="38" t="s">
        <v>234</v>
      </c>
      <c r="C16" s="66">
        <f>([1]CF!F22)/10</f>
        <v>106.60500000000002</v>
      </c>
      <c r="D16" s="66">
        <f>([1]CF!D22)/10</f>
        <v>87.692646100000005</v>
      </c>
    </row>
    <row r="17" spans="1:4" x14ac:dyDescent="0.2">
      <c r="B17" s="38" t="s">
        <v>235</v>
      </c>
      <c r="C17" s="66">
        <f>([1]CF!F24)/10</f>
        <v>-0.85279898999999992</v>
      </c>
      <c r="D17" s="66">
        <f>([1]CF!D24)/10</f>
        <v>-2.7669601700000013</v>
      </c>
    </row>
    <row r="18" spans="1:4" x14ac:dyDescent="0.2">
      <c r="B18" s="38" t="s">
        <v>236</v>
      </c>
      <c r="C18" s="66">
        <f>([1]CF!F25)/10</f>
        <v>331.61399999999998</v>
      </c>
      <c r="D18" s="66">
        <f>([1]CF!D25)/10</f>
        <v>247.30100000000002</v>
      </c>
    </row>
    <row r="19" spans="1:4" x14ac:dyDescent="0.2">
      <c r="B19" s="38" t="s">
        <v>237</v>
      </c>
      <c r="C19" s="66">
        <f>([1]CF!F26)/10</f>
        <v>24.225999999999999</v>
      </c>
      <c r="D19" s="66">
        <f>([1]CF!D26)/10</f>
        <v>79.013945140000004</v>
      </c>
    </row>
    <row r="20" spans="1:4" x14ac:dyDescent="0.2">
      <c r="B20" s="38" t="s">
        <v>238</v>
      </c>
      <c r="C20" s="66">
        <f>([1]CF!$F$29)/10</f>
        <v>-129.93778286956291</v>
      </c>
      <c r="D20" s="66">
        <f>([1]CF!$D$29)/10</f>
        <v>76.640157560018764</v>
      </c>
    </row>
    <row r="21" spans="1:4" s="191" customFormat="1" x14ac:dyDescent="0.2">
      <c r="A21" s="37"/>
      <c r="B21" s="80" t="s">
        <v>92</v>
      </c>
      <c r="C21" s="80">
        <f>SUM(C9:C20)</f>
        <v>834.20408351384231</v>
      </c>
      <c r="D21" s="80">
        <f>SUM(D9:D20)</f>
        <v>891.35825078601874</v>
      </c>
    </row>
    <row r="22" spans="1:4" s="191" customFormat="1" x14ac:dyDescent="0.2">
      <c r="A22" s="37"/>
      <c r="C22" s="192"/>
      <c r="D22" s="192"/>
    </row>
    <row r="23" spans="1:4" s="62" customFormat="1" x14ac:dyDescent="0.2">
      <c r="A23" s="190"/>
      <c r="B23" s="80" t="s">
        <v>84</v>
      </c>
      <c r="C23" s="80">
        <f>C7+C21</f>
        <v>5002.9040835138449</v>
      </c>
      <c r="D23" s="80">
        <f>D7+D21</f>
        <v>4377.5634705667271</v>
      </c>
    </row>
    <row r="24" spans="1:4" x14ac:dyDescent="0.2">
      <c r="C24" s="194"/>
      <c r="D24" s="194"/>
    </row>
    <row r="25" spans="1:4" x14ac:dyDescent="0.2">
      <c r="B25" s="195" t="s">
        <v>239</v>
      </c>
      <c r="C25" s="194"/>
      <c r="D25" s="194"/>
    </row>
    <row r="26" spans="1:4" x14ac:dyDescent="0.2">
      <c r="B26" s="38" t="s">
        <v>240</v>
      </c>
      <c r="C26" s="194">
        <f>([1]CF!F34)/10</f>
        <v>37.210999999999977</v>
      </c>
      <c r="D26" s="194">
        <f>([1]CF!D34)/10</f>
        <v>-2.7835109531999849</v>
      </c>
    </row>
    <row r="27" spans="1:4" x14ac:dyDescent="0.2">
      <c r="B27" s="38" t="s">
        <v>241</v>
      </c>
      <c r="C27" s="194">
        <f>([1]CF!F35)/10</f>
        <v>-54.916911811172511</v>
      </c>
      <c r="D27" s="194">
        <f>([1]CF!D35)/10</f>
        <v>3.1698328863725012</v>
      </c>
    </row>
    <row r="28" spans="1:4" x14ac:dyDescent="0.2">
      <c r="B28" s="38" t="s">
        <v>85</v>
      </c>
      <c r="C28" s="194">
        <f>([1]CF!F36)/10</f>
        <v>-32.440999999999988</v>
      </c>
      <c r="D28" s="194">
        <f>([1]CF!D36)/10</f>
        <v>131.92500000000001</v>
      </c>
    </row>
    <row r="29" spans="1:4" x14ac:dyDescent="0.2">
      <c r="B29" s="38" t="s">
        <v>242</v>
      </c>
      <c r="C29" s="194">
        <f>([1]CF!F37)/10</f>
        <v>-1273.2880000000002</v>
      </c>
      <c r="D29" s="194">
        <f>([1]CF!D37)/10</f>
        <v>-126.16915796652404</v>
      </c>
    </row>
    <row r="30" spans="1:4" x14ac:dyDescent="0.2">
      <c r="B30" s="38" t="s">
        <v>243</v>
      </c>
      <c r="C30" s="194">
        <f>([1]CF!F38)/10</f>
        <v>-666.90100000000007</v>
      </c>
      <c r="D30" s="194">
        <f>([1]CF!D38)/10</f>
        <v>-115.30104295633362</v>
      </c>
    </row>
    <row r="31" spans="1:4" x14ac:dyDescent="0.2">
      <c r="B31" s="38" t="s">
        <v>244</v>
      </c>
      <c r="C31" s="194">
        <f>([1]CF!F39)/10</f>
        <v>-137.88592107520017</v>
      </c>
      <c r="D31" s="194">
        <f>([1]CF!D39)/10</f>
        <v>131.54461763035016</v>
      </c>
    </row>
    <row r="32" spans="1:4" x14ac:dyDescent="0.2">
      <c r="B32" s="38" t="s">
        <v>245</v>
      </c>
      <c r="C32" s="194">
        <f>([1]CF!F40)/10</f>
        <v>-16.772000000000002</v>
      </c>
      <c r="D32" s="194">
        <f>([1]CF!D40)/10</f>
        <v>6.8230000000000022</v>
      </c>
    </row>
    <row r="33" spans="1:4" x14ac:dyDescent="0.2">
      <c r="B33" s="38" t="s">
        <v>246</v>
      </c>
      <c r="C33" s="194">
        <f>([1]CF!F41)/10</f>
        <v>4.2000000000000169E-2</v>
      </c>
      <c r="D33" s="194">
        <f>([1]CF!D41)/10</f>
        <v>0.60999999999999943</v>
      </c>
    </row>
    <row r="34" spans="1:4" x14ac:dyDescent="0.2">
      <c r="B34" s="38" t="s">
        <v>247</v>
      </c>
      <c r="C34" s="194">
        <f>([1]CF!F42)/10</f>
        <v>-25.763000000000023</v>
      </c>
      <c r="D34" s="194">
        <f>([1]CF!D42)/10</f>
        <v>-78.564423183525008</v>
      </c>
    </row>
    <row r="35" spans="1:4" x14ac:dyDescent="0.2">
      <c r="B35" s="38" t="s">
        <v>248</v>
      </c>
      <c r="C35" s="194">
        <f>([1]CF!F43)/10</f>
        <v>-19.549000000000003</v>
      </c>
      <c r="D35" s="194">
        <f>([1]CF!D43)/10</f>
        <v>-10.23</v>
      </c>
    </row>
    <row r="36" spans="1:4" x14ac:dyDescent="0.2">
      <c r="B36" s="38" t="s">
        <v>249</v>
      </c>
      <c r="C36" s="194">
        <f>([1]CF!F44)/10</f>
        <v>364.13100000000014</v>
      </c>
      <c r="D36" s="194">
        <f>([1]CF!D44)/10</f>
        <v>38.390828080299762</v>
      </c>
    </row>
    <row r="37" spans="1:4" x14ac:dyDescent="0.2">
      <c r="B37" s="38" t="s">
        <v>250</v>
      </c>
      <c r="C37" s="194">
        <f>([1]CF!F45)/10</f>
        <v>337.33200000000016</v>
      </c>
      <c r="D37" s="194">
        <f>([1]CF!D45)/10</f>
        <v>-210.65960052277933</v>
      </c>
    </row>
    <row r="38" spans="1:4" x14ac:dyDescent="0.2">
      <c r="B38" s="38" t="s">
        <v>251</v>
      </c>
      <c r="C38" s="194">
        <f>([1]CF!F46)/10</f>
        <v>21.461000000000002</v>
      </c>
      <c r="D38" s="194">
        <f>([1]CF!D46)/10</f>
        <v>-22</v>
      </c>
    </row>
    <row r="39" spans="1:4" x14ac:dyDescent="0.2">
      <c r="B39" s="38" t="s">
        <v>252</v>
      </c>
      <c r="C39" s="194">
        <f>([1]CF!F47)/10</f>
        <v>-69.301923849999952</v>
      </c>
      <c r="D39" s="194">
        <f>([1]CF!D47)/10</f>
        <v>118.44646254999998</v>
      </c>
    </row>
    <row r="40" spans="1:4" x14ac:dyDescent="0.2">
      <c r="B40" s="38" t="s">
        <v>86</v>
      </c>
      <c r="C40" s="194">
        <f>([1]CF!F48)/10</f>
        <v>127.44100000000003</v>
      </c>
      <c r="D40" s="194">
        <f>([1]CF!D48)/10</f>
        <v>-146.13319451995008</v>
      </c>
    </row>
    <row r="41" spans="1:4" s="191" customFormat="1" x14ac:dyDescent="0.2">
      <c r="A41" s="37"/>
      <c r="B41" s="80" t="s">
        <v>93</v>
      </c>
      <c r="C41" s="80">
        <f>SUM(C26:C40)</f>
        <v>-1409.2007567363723</v>
      </c>
      <c r="D41" s="80">
        <f>SUM(D26:D40)</f>
        <v>-280.9311889552896</v>
      </c>
    </row>
    <row r="42" spans="1:4" s="191" customFormat="1" x14ac:dyDescent="0.2">
      <c r="A42" s="37"/>
      <c r="C42" s="192"/>
      <c r="D42" s="192"/>
    </row>
    <row r="43" spans="1:4" s="62" customFormat="1" x14ac:dyDescent="0.2">
      <c r="A43" s="190"/>
      <c r="B43" s="80" t="s">
        <v>87</v>
      </c>
      <c r="C43" s="80">
        <f>C23+C41</f>
        <v>3593.7033267774723</v>
      </c>
      <c r="D43" s="80">
        <f>D23+D41</f>
        <v>4096.6322816114371</v>
      </c>
    </row>
    <row r="44" spans="1:4" s="191" customFormat="1" x14ac:dyDescent="0.2">
      <c r="A44" s="37"/>
      <c r="C44" s="192"/>
      <c r="D44" s="192"/>
    </row>
    <row r="45" spans="1:4" x14ac:dyDescent="0.2">
      <c r="B45" s="38" t="s">
        <v>253</v>
      </c>
      <c r="C45" s="194">
        <f>-[1]CF!$F$50/10</f>
        <v>-1046.0406577962217</v>
      </c>
      <c r="D45" s="194">
        <f>-[1]CF!$D$50/10</f>
        <v>-1023.8306468297121</v>
      </c>
    </row>
    <row r="46" spans="1:4" s="191" customFormat="1" x14ac:dyDescent="0.2">
      <c r="A46" s="37"/>
      <c r="B46" s="80" t="s">
        <v>130</v>
      </c>
      <c r="C46" s="80">
        <f>C43+C45</f>
        <v>2547.6626689812506</v>
      </c>
      <c r="D46" s="80">
        <f>D43+D45</f>
        <v>3072.8016347817247</v>
      </c>
    </row>
    <row r="47" spans="1:4" x14ac:dyDescent="0.2">
      <c r="C47" s="194"/>
      <c r="D47" s="194"/>
    </row>
    <row r="48" spans="1:4" x14ac:dyDescent="0.2">
      <c r="C48" s="194"/>
      <c r="D48" s="194"/>
    </row>
    <row r="49" spans="1:4" s="191" customFormat="1" x14ac:dyDescent="0.2">
      <c r="A49" s="37"/>
      <c r="B49" s="191" t="s">
        <v>88</v>
      </c>
      <c r="C49" s="192"/>
      <c r="D49" s="192"/>
    </row>
    <row r="50" spans="1:4" ht="25.5" x14ac:dyDescent="0.2">
      <c r="B50" s="196" t="s">
        <v>254</v>
      </c>
      <c r="C50" s="194">
        <f>([1]CF!F54)/10</f>
        <v>-427.43580442875708</v>
      </c>
      <c r="D50" s="194">
        <f>([1]CF!D54)/10</f>
        <v>-353.34033688591865</v>
      </c>
    </row>
    <row r="51" spans="1:4" x14ac:dyDescent="0.2">
      <c r="B51" s="38" t="s">
        <v>255</v>
      </c>
      <c r="C51" s="194">
        <f>([1]CF!F55)/10</f>
        <v>0</v>
      </c>
      <c r="D51" s="194">
        <f>([1]CF!D55)/10</f>
        <v>-605.09034798061225</v>
      </c>
    </row>
    <row r="52" spans="1:4" x14ac:dyDescent="0.2">
      <c r="B52" s="38" t="s">
        <v>256</v>
      </c>
      <c r="C52" s="194">
        <f>([1]CF!F56)/10</f>
        <v>0.95158772999999708</v>
      </c>
      <c r="D52" s="194">
        <f>([1]CF!D56)/10</f>
        <v>4.1322536300000028</v>
      </c>
    </row>
    <row r="53" spans="1:4" x14ac:dyDescent="0.2">
      <c r="B53" s="38" t="s">
        <v>257</v>
      </c>
      <c r="C53" s="194">
        <f>([1]CF!F57)/10</f>
        <v>0</v>
      </c>
      <c r="D53" s="194">
        <f>([1]CF!D57)/10</f>
        <v>-729.83137432025296</v>
      </c>
    </row>
    <row r="54" spans="1:4" x14ac:dyDescent="0.2">
      <c r="B54" s="38" t="s">
        <v>258</v>
      </c>
      <c r="C54" s="194">
        <f>([1]CF!F58)/10</f>
        <v>7.9980000000000002</v>
      </c>
      <c r="D54" s="194">
        <f>([1]CF!D58)/10</f>
        <v>8.4999999999999992E-2</v>
      </c>
    </row>
    <row r="55" spans="1:4" x14ac:dyDescent="0.2">
      <c r="B55" s="38" t="s">
        <v>259</v>
      </c>
      <c r="C55" s="194">
        <f>([1]CF!F59)/10</f>
        <v>5715.8</v>
      </c>
      <c r="D55" s="194">
        <f>([1]CF!D59)/10</f>
        <v>4803.6443250100001</v>
      </c>
    </row>
    <row r="56" spans="1:4" x14ac:dyDescent="0.2">
      <c r="B56" s="38" t="s">
        <v>260</v>
      </c>
      <c r="C56" s="194">
        <f>([1]CF!F60)/10</f>
        <v>-5769.4</v>
      </c>
      <c r="D56" s="194">
        <f>([1]CF!D60)/10</f>
        <v>-5052.3825270612288</v>
      </c>
    </row>
    <row r="57" spans="1:4" x14ac:dyDescent="0.2">
      <c r="B57" s="38" t="s">
        <v>233</v>
      </c>
      <c r="C57" s="194">
        <f>([1]CF!F61)/10</f>
        <v>55.698</v>
      </c>
      <c r="D57" s="194">
        <f>([1]CF!D61)/10</f>
        <v>41.747992334000003</v>
      </c>
    </row>
    <row r="58" spans="1:4" x14ac:dyDescent="0.2">
      <c r="B58" s="38" t="s">
        <v>232</v>
      </c>
      <c r="C58" s="194">
        <f>([1]CF!F62)/10</f>
        <v>10.484</v>
      </c>
      <c r="D58" s="194">
        <f>([1]CF!D62)/10</f>
        <v>3.786</v>
      </c>
    </row>
    <row r="59" spans="1:4" s="191" customFormat="1" x14ac:dyDescent="0.2">
      <c r="A59" s="37"/>
      <c r="B59" s="80" t="s">
        <v>131</v>
      </c>
      <c r="C59" s="80">
        <f>SUM(C50:C58)</f>
        <v>-405.90421669875633</v>
      </c>
      <c r="D59" s="80">
        <f>SUM(D50:D58)</f>
        <v>-1887.2490152740127</v>
      </c>
    </row>
    <row r="60" spans="1:4" x14ac:dyDescent="0.2">
      <c r="C60" s="194"/>
      <c r="D60" s="194"/>
    </row>
    <row r="61" spans="1:4" x14ac:dyDescent="0.2">
      <c r="B61" s="191" t="s">
        <v>89</v>
      </c>
      <c r="C61" s="194"/>
      <c r="D61" s="194"/>
    </row>
    <row r="62" spans="1:4" x14ac:dyDescent="0.2">
      <c r="B62" s="38" t="s">
        <v>261</v>
      </c>
      <c r="C62" s="194">
        <f>([1]CF!$F$67)/10</f>
        <v>43.692000000000007</v>
      </c>
      <c r="D62" s="194">
        <f>([1]CF!$D$67)/10</f>
        <v>46.016999999999932</v>
      </c>
    </row>
    <row r="63" spans="1:4" x14ac:dyDescent="0.2">
      <c r="B63" s="38" t="s">
        <v>262</v>
      </c>
      <c r="C63" s="197">
        <f>([1]CF!F69)/10</f>
        <v>-109.92500000000003</v>
      </c>
      <c r="D63" s="197">
        <f>([1]CF!D69)/10</f>
        <v>-87.765646099999998</v>
      </c>
    </row>
    <row r="64" spans="1:4" x14ac:dyDescent="0.2">
      <c r="B64" s="38" t="s">
        <v>263</v>
      </c>
      <c r="C64" s="194">
        <f>([1]CF!F70)/10</f>
        <v>-248.49900000000017</v>
      </c>
      <c r="D64" s="194">
        <f>([1]CF!D70)/10</f>
        <v>-190.28857484312499</v>
      </c>
    </row>
    <row r="65" spans="1:7" x14ac:dyDescent="0.2">
      <c r="B65" s="38" t="s">
        <v>264</v>
      </c>
      <c r="C65" s="194">
        <f>([1]CF!F74)/10</f>
        <v>-7.2040000000000033</v>
      </c>
      <c r="D65" s="194">
        <f>([1]CF!D74)/10</f>
        <v>-7.9228471292249996</v>
      </c>
    </row>
    <row r="66" spans="1:7" x14ac:dyDescent="0.2">
      <c r="B66" s="38" t="s">
        <v>265</v>
      </c>
      <c r="C66" s="194">
        <f>([1]CF!F75)/10</f>
        <v>-969.22399999999993</v>
      </c>
      <c r="D66" s="194">
        <f>([1]CF!D75)/10</f>
        <v>-261.02699999999999</v>
      </c>
    </row>
    <row r="67" spans="1:7" s="191" customFormat="1" x14ac:dyDescent="0.2">
      <c r="A67" s="37"/>
      <c r="B67" s="80" t="s">
        <v>132</v>
      </c>
      <c r="C67" s="80">
        <f>SUM(C62:C66)</f>
        <v>-1291.1600000000001</v>
      </c>
      <c r="D67" s="80">
        <f>SUM(D62:D66)</f>
        <v>-500.98706807235004</v>
      </c>
    </row>
    <row r="68" spans="1:7" x14ac:dyDescent="0.2">
      <c r="B68" s="38" t="s">
        <v>83</v>
      </c>
      <c r="C68" s="194">
        <f>[1]CF!$G$78/10</f>
        <v>0.20600000000000004</v>
      </c>
      <c r="D68" s="194">
        <f>[1]CF!$E$78/10</f>
        <v>-161.86399999999998</v>
      </c>
    </row>
    <row r="69" spans="1:7" s="191" customFormat="1" x14ac:dyDescent="0.2">
      <c r="A69" s="37"/>
      <c r="B69" s="80" t="s">
        <v>133</v>
      </c>
      <c r="C69" s="80">
        <f>C46+C59+C67+C68</f>
        <v>850.80445228249403</v>
      </c>
      <c r="D69" s="80">
        <f>D46+D59+D67+D68</f>
        <v>522.70155143536203</v>
      </c>
    </row>
    <row r="70" spans="1:7" x14ac:dyDescent="0.2">
      <c r="C70" s="194"/>
      <c r="D70" s="194"/>
    </row>
    <row r="71" spans="1:7" x14ac:dyDescent="0.2">
      <c r="B71" s="38" t="s">
        <v>90</v>
      </c>
      <c r="C71" s="194">
        <f>[1]CF!$G$81/10</f>
        <v>1897.7629999999997</v>
      </c>
      <c r="D71" s="194">
        <f>C73</f>
        <v>2748.5674522824938</v>
      </c>
      <c r="G71" s="198"/>
    </row>
    <row r="72" spans="1:7" x14ac:dyDescent="0.2">
      <c r="C72" s="194"/>
      <c r="D72" s="194"/>
    </row>
    <row r="73" spans="1:7" s="191" customFormat="1" x14ac:dyDescent="0.2">
      <c r="A73" s="37"/>
      <c r="B73" s="80" t="s">
        <v>91</v>
      </c>
      <c r="C73" s="80">
        <f>C69+C71</f>
        <v>2748.5674522824938</v>
      </c>
      <c r="D73" s="80">
        <f>D69+D71</f>
        <v>3271.2690037178559</v>
      </c>
      <c r="F73" s="199"/>
      <c r="G73" s="198"/>
    </row>
    <row r="74" spans="1:7" s="62" customFormat="1" x14ac:dyDescent="0.2">
      <c r="A74" s="190"/>
      <c r="B74" s="200" t="s">
        <v>176</v>
      </c>
      <c r="C74" s="70">
        <v>20.83</v>
      </c>
      <c r="D74" s="70">
        <v>19.703996282142271</v>
      </c>
    </row>
    <row r="75" spans="1:7" x14ac:dyDescent="0.2">
      <c r="B75" s="201" t="s">
        <v>94</v>
      </c>
      <c r="C75" s="196"/>
      <c r="D75" s="196"/>
    </row>
    <row r="78" spans="1:7" x14ac:dyDescent="0.2">
      <c r="C78" s="202" t="e">
        <f>'Inc. st and BS (USD)'!#REF!</f>
        <v>#REF!</v>
      </c>
      <c r="D78" s="202" t="e">
        <f>'Inc. st and BS (USD)'!#REF!</f>
        <v>#REF!</v>
      </c>
    </row>
    <row r="79" spans="1:7" x14ac:dyDescent="0.2">
      <c r="A79" s="37" t="s">
        <v>174</v>
      </c>
      <c r="B79" s="75" t="s">
        <v>162</v>
      </c>
      <c r="C79" s="76" t="str">
        <f>C4</f>
        <v>FY 16</v>
      </c>
      <c r="D79" s="76" t="str">
        <f>D4</f>
        <v>FY 17</v>
      </c>
    </row>
    <row r="80" spans="1:7" x14ac:dyDescent="0.2">
      <c r="B80" s="40"/>
      <c r="C80" s="41"/>
      <c r="D80" s="41"/>
    </row>
    <row r="81" spans="2:4" x14ac:dyDescent="0.2">
      <c r="B81" s="191" t="s">
        <v>80</v>
      </c>
      <c r="C81" s="192"/>
      <c r="D81" s="192"/>
    </row>
    <row r="82" spans="2:4" x14ac:dyDescent="0.2">
      <c r="B82" s="80" t="s">
        <v>81</v>
      </c>
      <c r="C82" s="80">
        <f>'Inc. st-Clause 41(INR &amp; USD)'!H58</f>
        <v>63.80036166228345</v>
      </c>
      <c r="D82" s="80">
        <f>'Inc. st-Clause 41(INR &amp; USD)'!M58</f>
        <v>51.964648532919966</v>
      </c>
    </row>
    <row r="83" spans="2:4" x14ac:dyDescent="0.2">
      <c r="B83" s="191" t="s">
        <v>82</v>
      </c>
      <c r="C83" s="203"/>
      <c r="D83" s="203"/>
    </row>
    <row r="84" spans="2:4" x14ac:dyDescent="0.2">
      <c r="B84" s="38" t="s">
        <v>44</v>
      </c>
      <c r="C84" s="95" t="e">
        <f>C9/$C$78</f>
        <v>#REF!</v>
      </c>
      <c r="D84" s="95" t="e">
        <f>D9/$D$78</f>
        <v>#REF!</v>
      </c>
    </row>
    <row r="85" spans="2:4" x14ac:dyDescent="0.2">
      <c r="B85" s="38" t="s">
        <v>228</v>
      </c>
      <c r="C85" s="95" t="e">
        <f t="shared" ref="C85:C94" si="0">C10/$C$78</f>
        <v>#REF!</v>
      </c>
      <c r="D85" s="95" t="e">
        <f t="shared" ref="D85:D94" si="1">D10/$D$78</f>
        <v>#REF!</v>
      </c>
    </row>
    <row r="86" spans="2:4" x14ac:dyDescent="0.2">
      <c r="B86" s="38" t="s">
        <v>229</v>
      </c>
      <c r="C86" s="95" t="e">
        <f t="shared" si="0"/>
        <v>#REF!</v>
      </c>
      <c r="D86" s="95" t="e">
        <f t="shared" si="1"/>
        <v>#REF!</v>
      </c>
    </row>
    <row r="87" spans="2:4" x14ac:dyDescent="0.2">
      <c r="B87" s="38" t="s">
        <v>230</v>
      </c>
      <c r="C87" s="95" t="e">
        <f t="shared" si="0"/>
        <v>#REF!</v>
      </c>
      <c r="D87" s="95" t="e">
        <f t="shared" si="1"/>
        <v>#REF!</v>
      </c>
    </row>
    <row r="88" spans="2:4" x14ac:dyDescent="0.2">
      <c r="B88" s="38" t="s">
        <v>231</v>
      </c>
      <c r="C88" s="95" t="e">
        <f t="shared" si="0"/>
        <v>#REF!</v>
      </c>
      <c r="D88" s="95" t="e">
        <f t="shared" si="1"/>
        <v>#REF!</v>
      </c>
    </row>
    <row r="89" spans="2:4" x14ac:dyDescent="0.2">
      <c r="B89" s="38" t="s">
        <v>232</v>
      </c>
      <c r="C89" s="95" t="e">
        <f t="shared" si="0"/>
        <v>#REF!</v>
      </c>
      <c r="D89" s="95" t="e">
        <f t="shared" si="1"/>
        <v>#REF!</v>
      </c>
    </row>
    <row r="90" spans="2:4" x14ac:dyDescent="0.2">
      <c r="B90" s="38" t="s">
        <v>233</v>
      </c>
      <c r="C90" s="95" t="e">
        <f t="shared" si="0"/>
        <v>#REF!</v>
      </c>
      <c r="D90" s="95" t="e">
        <f t="shared" si="1"/>
        <v>#REF!</v>
      </c>
    </row>
    <row r="91" spans="2:4" x14ac:dyDescent="0.2">
      <c r="B91" s="38" t="s">
        <v>234</v>
      </c>
      <c r="C91" s="95" t="e">
        <f t="shared" si="0"/>
        <v>#REF!</v>
      </c>
      <c r="D91" s="95" t="e">
        <f t="shared" si="1"/>
        <v>#REF!</v>
      </c>
    </row>
    <row r="92" spans="2:4" x14ac:dyDescent="0.2">
      <c r="B92" s="38" t="s">
        <v>235</v>
      </c>
      <c r="C92" s="95" t="e">
        <f t="shared" si="0"/>
        <v>#REF!</v>
      </c>
      <c r="D92" s="95" t="e">
        <f t="shared" si="1"/>
        <v>#REF!</v>
      </c>
    </row>
    <row r="93" spans="2:4" x14ac:dyDescent="0.2">
      <c r="B93" s="38" t="s">
        <v>236</v>
      </c>
      <c r="C93" s="95" t="e">
        <f t="shared" si="0"/>
        <v>#REF!</v>
      </c>
      <c r="D93" s="95" t="e">
        <f t="shared" si="1"/>
        <v>#REF!</v>
      </c>
    </row>
    <row r="94" spans="2:4" x14ac:dyDescent="0.2">
      <c r="B94" s="38" t="s">
        <v>237</v>
      </c>
      <c r="C94" s="95" t="e">
        <f t="shared" si="0"/>
        <v>#REF!</v>
      </c>
      <c r="D94" s="95" t="e">
        <f t="shared" si="1"/>
        <v>#REF!</v>
      </c>
    </row>
    <row r="95" spans="2:4" x14ac:dyDescent="0.2">
      <c r="B95" s="38" t="s">
        <v>238</v>
      </c>
      <c r="C95" s="95">
        <v>-6.0058506372610205</v>
      </c>
      <c r="D95" s="95">
        <v>3.8712810383419822</v>
      </c>
    </row>
    <row r="96" spans="2:4" x14ac:dyDescent="0.2">
      <c r="B96" s="80" t="s">
        <v>92</v>
      </c>
      <c r="C96" s="80" t="e">
        <f>SUM(C84:C95)</f>
        <v>#REF!</v>
      </c>
      <c r="D96" s="80" t="e">
        <f>SUM(D84:D95)</f>
        <v>#REF!</v>
      </c>
    </row>
    <row r="97" spans="2:4" x14ac:dyDescent="0.2">
      <c r="B97" s="191"/>
      <c r="C97" s="203"/>
      <c r="D97" s="203"/>
    </row>
    <row r="98" spans="2:4" x14ac:dyDescent="0.2">
      <c r="B98" s="80" t="s">
        <v>84</v>
      </c>
      <c r="C98" s="80" t="e">
        <f>C82+C96</f>
        <v>#REF!</v>
      </c>
      <c r="D98" s="80" t="e">
        <f>D82+D96</f>
        <v>#REF!</v>
      </c>
    </row>
    <row r="99" spans="2:4" x14ac:dyDescent="0.2">
      <c r="C99" s="95"/>
      <c r="D99" s="95"/>
    </row>
    <row r="100" spans="2:4" x14ac:dyDescent="0.2">
      <c r="B100" s="195" t="s">
        <v>239</v>
      </c>
      <c r="C100" s="95"/>
      <c r="D100" s="95"/>
    </row>
    <row r="101" spans="2:4" x14ac:dyDescent="0.2">
      <c r="B101" s="38" t="s">
        <v>240</v>
      </c>
      <c r="C101" s="95" t="e">
        <f t="shared" ref="C101:C115" si="2">C26/$C$78</f>
        <v>#REF!</v>
      </c>
      <c r="D101" s="95" t="e">
        <f t="shared" ref="D101:D115" si="3">D26/$D$78</f>
        <v>#REF!</v>
      </c>
    </row>
    <row r="102" spans="2:4" x14ac:dyDescent="0.2">
      <c r="B102" s="38" t="s">
        <v>241</v>
      </c>
      <c r="C102" s="95" t="e">
        <f t="shared" si="2"/>
        <v>#REF!</v>
      </c>
      <c r="D102" s="95" t="e">
        <f t="shared" si="3"/>
        <v>#REF!</v>
      </c>
    </row>
    <row r="103" spans="2:4" x14ac:dyDescent="0.2">
      <c r="B103" s="38" t="s">
        <v>85</v>
      </c>
      <c r="C103" s="95" t="e">
        <f t="shared" si="2"/>
        <v>#REF!</v>
      </c>
      <c r="D103" s="95" t="e">
        <f t="shared" si="3"/>
        <v>#REF!</v>
      </c>
    </row>
    <row r="104" spans="2:4" x14ac:dyDescent="0.2">
      <c r="B104" s="38" t="s">
        <v>242</v>
      </c>
      <c r="C104" s="95" t="e">
        <f t="shared" si="2"/>
        <v>#REF!</v>
      </c>
      <c r="D104" s="95" t="e">
        <f t="shared" si="3"/>
        <v>#REF!</v>
      </c>
    </row>
    <row r="105" spans="2:4" x14ac:dyDescent="0.2">
      <c r="B105" s="38" t="s">
        <v>243</v>
      </c>
      <c r="C105" s="95" t="e">
        <f t="shared" si="2"/>
        <v>#REF!</v>
      </c>
      <c r="D105" s="95" t="e">
        <f t="shared" si="3"/>
        <v>#REF!</v>
      </c>
    </row>
    <row r="106" spans="2:4" x14ac:dyDescent="0.2">
      <c r="B106" s="38" t="s">
        <v>244</v>
      </c>
      <c r="C106" s="95" t="e">
        <f t="shared" si="2"/>
        <v>#REF!</v>
      </c>
      <c r="D106" s="95" t="e">
        <f t="shared" si="3"/>
        <v>#REF!</v>
      </c>
    </row>
    <row r="107" spans="2:4" x14ac:dyDescent="0.2">
      <c r="B107" s="38" t="s">
        <v>245</v>
      </c>
      <c r="C107" s="95" t="e">
        <f t="shared" si="2"/>
        <v>#REF!</v>
      </c>
      <c r="D107" s="95" t="e">
        <f t="shared" si="3"/>
        <v>#REF!</v>
      </c>
    </row>
    <row r="108" spans="2:4" x14ac:dyDescent="0.2">
      <c r="B108" s="38" t="s">
        <v>246</v>
      </c>
      <c r="C108" s="95" t="e">
        <f t="shared" si="2"/>
        <v>#REF!</v>
      </c>
      <c r="D108" s="95" t="e">
        <f t="shared" si="3"/>
        <v>#REF!</v>
      </c>
    </row>
    <row r="109" spans="2:4" x14ac:dyDescent="0.2">
      <c r="B109" s="38" t="s">
        <v>247</v>
      </c>
      <c r="C109" s="95" t="e">
        <f t="shared" si="2"/>
        <v>#REF!</v>
      </c>
      <c r="D109" s="95" t="e">
        <f t="shared" si="3"/>
        <v>#REF!</v>
      </c>
    </row>
    <row r="110" spans="2:4" x14ac:dyDescent="0.2">
      <c r="B110" s="38" t="s">
        <v>248</v>
      </c>
      <c r="C110" s="95" t="e">
        <f t="shared" si="2"/>
        <v>#REF!</v>
      </c>
      <c r="D110" s="95" t="e">
        <f t="shared" si="3"/>
        <v>#REF!</v>
      </c>
    </row>
    <row r="111" spans="2:4" x14ac:dyDescent="0.2">
      <c r="B111" s="38" t="s">
        <v>249</v>
      </c>
      <c r="C111" s="95" t="e">
        <f t="shared" si="2"/>
        <v>#REF!</v>
      </c>
      <c r="D111" s="95" t="e">
        <f t="shared" si="3"/>
        <v>#REF!</v>
      </c>
    </row>
    <row r="112" spans="2:4" x14ac:dyDescent="0.2">
      <c r="B112" s="38" t="s">
        <v>250</v>
      </c>
      <c r="C112" s="95" t="e">
        <f t="shared" si="2"/>
        <v>#REF!</v>
      </c>
      <c r="D112" s="95" t="e">
        <f t="shared" si="3"/>
        <v>#REF!</v>
      </c>
    </row>
    <row r="113" spans="2:4" x14ac:dyDescent="0.2">
      <c r="B113" s="38" t="s">
        <v>251</v>
      </c>
      <c r="C113" s="95" t="e">
        <f t="shared" si="2"/>
        <v>#REF!</v>
      </c>
      <c r="D113" s="95" t="e">
        <f t="shared" si="3"/>
        <v>#REF!</v>
      </c>
    </row>
    <row r="114" spans="2:4" x14ac:dyDescent="0.2">
      <c r="B114" s="38" t="s">
        <v>252</v>
      </c>
      <c r="C114" s="95" t="e">
        <f t="shared" si="2"/>
        <v>#REF!</v>
      </c>
      <c r="D114" s="95" t="e">
        <f t="shared" si="3"/>
        <v>#REF!</v>
      </c>
    </row>
    <row r="115" spans="2:4" x14ac:dyDescent="0.2">
      <c r="B115" s="38" t="s">
        <v>86</v>
      </c>
      <c r="C115" s="95" t="e">
        <f t="shared" si="2"/>
        <v>#REF!</v>
      </c>
      <c r="D115" s="95" t="e">
        <f t="shared" si="3"/>
        <v>#REF!</v>
      </c>
    </row>
    <row r="116" spans="2:4" x14ac:dyDescent="0.2">
      <c r="B116" s="80" t="s">
        <v>93</v>
      </c>
      <c r="C116" s="80" t="e">
        <f>SUM(C101:C115)</f>
        <v>#REF!</v>
      </c>
      <c r="D116" s="80" t="e">
        <f>SUM(D101:D115)</f>
        <v>#REF!</v>
      </c>
    </row>
    <row r="117" spans="2:4" x14ac:dyDescent="0.2">
      <c r="B117" s="191"/>
      <c r="C117" s="203"/>
      <c r="D117" s="203"/>
    </row>
    <row r="118" spans="2:4" x14ac:dyDescent="0.2">
      <c r="B118" s="80" t="s">
        <v>87</v>
      </c>
      <c r="C118" s="80" t="e">
        <f>C98+C116</f>
        <v>#REF!</v>
      </c>
      <c r="D118" s="80" t="e">
        <f>D98+D116</f>
        <v>#REF!</v>
      </c>
    </row>
    <row r="119" spans="2:4" x14ac:dyDescent="0.2">
      <c r="B119" s="191"/>
      <c r="C119" s="203"/>
      <c r="D119" s="203"/>
    </row>
    <row r="120" spans="2:4" x14ac:dyDescent="0.2">
      <c r="B120" s="38" t="s">
        <v>253</v>
      </c>
      <c r="C120" s="95" t="e">
        <f t="shared" ref="C120" si="4">C45/$C$78</f>
        <v>#REF!</v>
      </c>
      <c r="D120" s="95" t="e">
        <f t="shared" ref="D120" si="5">D45/$D$78</f>
        <v>#REF!</v>
      </c>
    </row>
    <row r="121" spans="2:4" x14ac:dyDescent="0.2">
      <c r="B121" s="80" t="s">
        <v>130</v>
      </c>
      <c r="C121" s="80" t="e">
        <f>C118+C120</f>
        <v>#REF!</v>
      </c>
      <c r="D121" s="80" t="e">
        <f>D118+D120</f>
        <v>#REF!</v>
      </c>
    </row>
    <row r="122" spans="2:4" x14ac:dyDescent="0.2">
      <c r="C122" s="95"/>
      <c r="D122" s="95"/>
    </row>
    <row r="123" spans="2:4" x14ac:dyDescent="0.2">
      <c r="C123" s="95"/>
      <c r="D123" s="95"/>
    </row>
    <row r="124" spans="2:4" x14ac:dyDescent="0.2">
      <c r="B124" s="191" t="s">
        <v>88</v>
      </c>
      <c r="C124" s="203"/>
      <c r="D124" s="203"/>
    </row>
    <row r="125" spans="2:4" ht="25.5" x14ac:dyDescent="0.2">
      <c r="B125" s="196" t="s">
        <v>254</v>
      </c>
      <c r="C125" s="95" t="e">
        <f t="shared" ref="C125:C133" si="6">C50/$C$78</f>
        <v>#REF!</v>
      </c>
      <c r="D125" s="95" t="e">
        <f t="shared" ref="D125:D133" si="7">D50/$D$78</f>
        <v>#REF!</v>
      </c>
    </row>
    <row r="126" spans="2:4" x14ac:dyDescent="0.2">
      <c r="B126" s="38" t="s">
        <v>255</v>
      </c>
      <c r="C126" s="95" t="e">
        <f t="shared" si="6"/>
        <v>#REF!</v>
      </c>
      <c r="D126" s="95" t="e">
        <f t="shared" si="7"/>
        <v>#REF!</v>
      </c>
    </row>
    <row r="127" spans="2:4" x14ac:dyDescent="0.2">
      <c r="B127" s="38" t="s">
        <v>256</v>
      </c>
      <c r="C127" s="95" t="e">
        <f t="shared" si="6"/>
        <v>#REF!</v>
      </c>
      <c r="D127" s="95" t="e">
        <f t="shared" si="7"/>
        <v>#REF!</v>
      </c>
    </row>
    <row r="128" spans="2:4" x14ac:dyDescent="0.2">
      <c r="B128" s="38" t="s">
        <v>257</v>
      </c>
      <c r="C128" s="95" t="e">
        <f t="shared" si="6"/>
        <v>#REF!</v>
      </c>
      <c r="D128" s="95" t="e">
        <f t="shared" si="7"/>
        <v>#REF!</v>
      </c>
    </row>
    <row r="129" spans="2:4" x14ac:dyDescent="0.2">
      <c r="B129" s="38" t="s">
        <v>258</v>
      </c>
      <c r="C129" s="95" t="e">
        <f t="shared" si="6"/>
        <v>#REF!</v>
      </c>
      <c r="D129" s="95" t="e">
        <f t="shared" si="7"/>
        <v>#REF!</v>
      </c>
    </row>
    <row r="130" spans="2:4" x14ac:dyDescent="0.2">
      <c r="B130" s="38" t="s">
        <v>259</v>
      </c>
      <c r="C130" s="95" t="e">
        <f t="shared" si="6"/>
        <v>#REF!</v>
      </c>
      <c r="D130" s="95" t="e">
        <f t="shared" si="7"/>
        <v>#REF!</v>
      </c>
    </row>
    <row r="131" spans="2:4" x14ac:dyDescent="0.2">
      <c r="B131" s="38" t="s">
        <v>260</v>
      </c>
      <c r="C131" s="95" t="e">
        <f t="shared" si="6"/>
        <v>#REF!</v>
      </c>
      <c r="D131" s="95" t="e">
        <f t="shared" si="7"/>
        <v>#REF!</v>
      </c>
    </row>
    <row r="132" spans="2:4" x14ac:dyDescent="0.2">
      <c r="B132" s="38" t="s">
        <v>233</v>
      </c>
      <c r="C132" s="95" t="e">
        <f t="shared" si="6"/>
        <v>#REF!</v>
      </c>
      <c r="D132" s="95" t="e">
        <f t="shared" si="7"/>
        <v>#REF!</v>
      </c>
    </row>
    <row r="133" spans="2:4" x14ac:dyDescent="0.2">
      <c r="B133" s="38" t="s">
        <v>232</v>
      </c>
      <c r="C133" s="95" t="e">
        <f t="shared" si="6"/>
        <v>#REF!</v>
      </c>
      <c r="D133" s="95" t="e">
        <f t="shared" si="7"/>
        <v>#REF!</v>
      </c>
    </row>
    <row r="134" spans="2:4" x14ac:dyDescent="0.2">
      <c r="B134" s="80" t="s">
        <v>131</v>
      </c>
      <c r="C134" s="80" t="e">
        <f>SUM(C125:C133)</f>
        <v>#REF!</v>
      </c>
      <c r="D134" s="80" t="e">
        <f>SUM(D125:D133)</f>
        <v>#REF!</v>
      </c>
    </row>
    <row r="135" spans="2:4" x14ac:dyDescent="0.2">
      <c r="C135" s="95"/>
      <c r="D135" s="95"/>
    </row>
    <row r="136" spans="2:4" x14ac:dyDescent="0.2">
      <c r="B136" s="191" t="s">
        <v>89</v>
      </c>
      <c r="C136" s="95"/>
      <c r="D136" s="95"/>
    </row>
    <row r="137" spans="2:4" x14ac:dyDescent="0.2">
      <c r="B137" s="38" t="s">
        <v>261</v>
      </c>
      <c r="C137" s="95" t="e">
        <f t="shared" ref="C137:C141" si="8">C62/$C$78</f>
        <v>#REF!</v>
      </c>
      <c r="D137" s="95" t="e">
        <f t="shared" ref="D137:D141" si="9">D62/$D$78</f>
        <v>#REF!</v>
      </c>
    </row>
    <row r="138" spans="2:4" x14ac:dyDescent="0.2">
      <c r="B138" s="38" t="s">
        <v>262</v>
      </c>
      <c r="C138" s="95" t="e">
        <f t="shared" si="8"/>
        <v>#REF!</v>
      </c>
      <c r="D138" s="95" t="e">
        <f t="shared" si="9"/>
        <v>#REF!</v>
      </c>
    </row>
    <row r="139" spans="2:4" x14ac:dyDescent="0.2">
      <c r="B139" s="38" t="s">
        <v>263</v>
      </c>
      <c r="C139" s="95" t="e">
        <f t="shared" si="8"/>
        <v>#REF!</v>
      </c>
      <c r="D139" s="95" t="e">
        <f t="shared" si="9"/>
        <v>#REF!</v>
      </c>
    </row>
    <row r="140" spans="2:4" x14ac:dyDescent="0.2">
      <c r="B140" s="38" t="s">
        <v>264</v>
      </c>
      <c r="C140" s="95" t="e">
        <f t="shared" si="8"/>
        <v>#REF!</v>
      </c>
      <c r="D140" s="95" t="e">
        <f t="shared" si="9"/>
        <v>#REF!</v>
      </c>
    </row>
    <row r="141" spans="2:4" x14ac:dyDescent="0.2">
      <c r="B141" s="38" t="s">
        <v>265</v>
      </c>
      <c r="C141" s="95" t="e">
        <f t="shared" si="8"/>
        <v>#REF!</v>
      </c>
      <c r="D141" s="95" t="e">
        <f t="shared" si="9"/>
        <v>#REF!</v>
      </c>
    </row>
    <row r="142" spans="2:4" x14ac:dyDescent="0.2">
      <c r="B142" s="80" t="s">
        <v>132</v>
      </c>
      <c r="C142" s="80" t="e">
        <f>SUM(C137:C141)</f>
        <v>#REF!</v>
      </c>
      <c r="D142" s="80" t="e">
        <f>SUM(D137:D141)</f>
        <v>#REF!</v>
      </c>
    </row>
    <row r="143" spans="2:4" x14ac:dyDescent="0.2">
      <c r="B143" s="38" t="s">
        <v>83</v>
      </c>
      <c r="C143" s="95" t="e">
        <f t="shared" ref="C143" si="10">C68/$C$78</f>
        <v>#REF!</v>
      </c>
      <c r="D143" s="95" t="e">
        <f t="shared" ref="D143" si="11">D68/$D$78</f>
        <v>#REF!</v>
      </c>
    </row>
    <row r="144" spans="2:4" x14ac:dyDescent="0.2">
      <c r="B144" s="80" t="s">
        <v>133</v>
      </c>
      <c r="C144" s="80" t="e">
        <f>C121+C134+C142+C143</f>
        <v>#REF!</v>
      </c>
      <c r="D144" s="80" t="e">
        <f>D121+D134+D142+D143</f>
        <v>#REF!</v>
      </c>
    </row>
    <row r="145" spans="2:7" x14ac:dyDescent="0.2">
      <c r="C145" s="95"/>
      <c r="D145" s="95"/>
    </row>
    <row r="146" spans="2:7" x14ac:dyDescent="0.2">
      <c r="B146" s="38" t="s">
        <v>90</v>
      </c>
      <c r="C146" s="95" t="e">
        <f t="shared" ref="C146" si="12">C71/$C$78</f>
        <v>#REF!</v>
      </c>
      <c r="D146" s="95" t="e">
        <f>C148</f>
        <v>#REF!</v>
      </c>
    </row>
    <row r="147" spans="2:7" x14ac:dyDescent="0.2">
      <c r="C147" s="95"/>
      <c r="D147" s="95"/>
    </row>
    <row r="148" spans="2:7" x14ac:dyDescent="0.2">
      <c r="B148" s="80" t="s">
        <v>91</v>
      </c>
      <c r="C148" s="80" t="e">
        <f>C144+C146</f>
        <v>#REF!</v>
      </c>
      <c r="D148" s="80" t="e">
        <f>D144+D146</f>
        <v>#REF!</v>
      </c>
      <c r="F148" s="96" t="e">
        <f>'Inc. st and BS (USD)'!#REF!-C148-C149</f>
        <v>#REF!</v>
      </c>
      <c r="G148" s="96" t="e">
        <f>'Inc. st and BS (USD)'!#REF!-D148-D149</f>
        <v>#REF!</v>
      </c>
    </row>
    <row r="149" spans="2:7" x14ac:dyDescent="0.2">
      <c r="B149" s="200" t="s">
        <v>176</v>
      </c>
      <c r="C149" s="95" t="e">
        <f t="shared" ref="C149" si="13">C74/$C$78</f>
        <v>#REF!</v>
      </c>
      <c r="D149" s="95" t="e">
        <f t="shared" ref="D149" si="14">D74/$D$78</f>
        <v>#REF!</v>
      </c>
    </row>
    <row r="150" spans="2:7" x14ac:dyDescent="0.2">
      <c r="B150" s="201" t="s">
        <v>94</v>
      </c>
      <c r="C150" s="196"/>
      <c r="D150" s="196"/>
    </row>
  </sheetData>
  <customSheetViews>
    <customSheetView guid="{AA03D33C-F4CC-45DE-A4C4-EB2FF93B3627}" scale="110" showGridLines="0">
      <selection activeCell="C9" sqref="C9"/>
      <pageMargins left="0.7" right="0.7" top="0.75" bottom="0.75" header="0.3" footer="0.3"/>
      <pageSetup paperSize="9" orientation="portrait" r:id="rId1"/>
    </customSheetView>
    <customSheetView guid="{CE1DE926-D71B-4E51-931A-1E529B6BA3AC}" scale="110" showGridLines="0">
      <selection activeCell="C9" sqref="C9"/>
      <pageMargins left="0.7" right="0.7" top="0.75" bottom="0.75" header="0.3" footer="0.3"/>
      <pageSetup paperSize="9" orientation="portrait" r:id="rId2"/>
    </customSheetView>
    <customSheetView guid="{77EB6D7C-65D5-4FE8-80EB-D5C6CB568CF8}" scale="110" showGridLines="0" topLeftCell="A130">
      <selection activeCell="B14" sqref="B14"/>
      <pageMargins left="0.7" right="0.7" top="0.75" bottom="0.75" header="0.3" footer="0.3"/>
      <pageSetup paperSize="9" orientation="portrait" r:id="rId3"/>
    </customSheetView>
    <customSheetView guid="{30A113CD-1134-42CD-9BA8-3E1272F7CE65}" scale="110" showGridLines="0" topLeftCell="A120">
      <selection activeCell="D67" sqref="D67"/>
      <pageMargins left="0.7" right="0.7" top="0.75" bottom="0.75" header="0.3" footer="0.3"/>
      <pageSetup paperSize="9" orientation="portrait" r:id="rId4"/>
    </customSheetView>
    <customSheetView guid="{1BDB17FF-23D7-4E7C-95B3-2FBA200A21A3}" scale="110" showGridLines="0" topLeftCell="A136">
      <selection activeCell="A72" sqref="A72"/>
      <pageMargins left="0.7" right="0.7" top="0.75" bottom="0.75" header="0.3" footer="0.3"/>
      <pageSetup paperSize="9" orientation="portrait" r:id="rId5"/>
    </customSheetView>
    <customSheetView guid="{A2D1E21C-9556-435B-8203-35CEEEFA09B8}" scale="110" showGridLines="0" topLeftCell="A120">
      <selection activeCell="D67" sqref="D67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scale="76" orientation="portrait" r:id="rId7"/>
  <rowBreaks count="1" manualBreakCount="1">
    <brk id="78" max="5" man="1"/>
  </rowBreaks>
  <colBreaks count="1" manualBreakCount="1">
    <brk id="4" max="1048575" man="1"/>
  </colBreaks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01"/>
  <sheetViews>
    <sheetView showGridLines="0" zoomScale="110" zoomScaleNormal="110" workbookViewId="0">
      <pane xSplit="1" ySplit="4" topLeftCell="H5" activePane="bottomRight" state="frozen"/>
      <selection activeCell="A20" sqref="A20"/>
      <selection pane="topRight" activeCell="A20" sqref="A20"/>
      <selection pane="bottomLeft" activeCell="A20" sqref="A20"/>
      <selection pane="bottomRight" activeCell="N5" sqref="N5"/>
    </sheetView>
  </sheetViews>
  <sheetFormatPr defaultRowHeight="12.75" x14ac:dyDescent="0.2"/>
  <cols>
    <col min="1" max="1" width="46.28515625" style="65" customWidth="1"/>
    <col min="2" max="2" width="8.7109375" style="65" customWidth="1"/>
    <col min="3" max="5" width="11.140625" style="65" customWidth="1"/>
    <col min="6" max="7" width="11.140625" style="112" customWidth="1"/>
    <col min="8" max="9" width="11.140625" style="65" customWidth="1"/>
    <col min="10" max="12" width="11.140625" style="112" customWidth="1"/>
    <col min="13" max="13" width="9.28515625" style="65" bestFit="1" customWidth="1"/>
    <col min="14" max="16384" width="9.140625" style="112"/>
  </cols>
  <sheetData>
    <row r="3" spans="1:13" s="69" customFormat="1" x14ac:dyDescent="0.2">
      <c r="A3" s="65"/>
      <c r="B3" s="54"/>
      <c r="C3" s="54"/>
      <c r="D3" s="54"/>
      <c r="E3" s="54"/>
      <c r="H3" s="54"/>
      <c r="I3" s="54"/>
      <c r="M3" s="54"/>
    </row>
    <row r="4" spans="1:13" x14ac:dyDescent="0.2">
      <c r="A4" s="186" t="s">
        <v>0</v>
      </c>
      <c r="B4" s="187" t="s">
        <v>2</v>
      </c>
      <c r="C4" s="187" t="s">
        <v>3</v>
      </c>
      <c r="D4" s="187" t="s">
        <v>4</v>
      </c>
      <c r="E4" s="187" t="s">
        <v>175</v>
      </c>
      <c r="F4" s="187" t="s">
        <v>189</v>
      </c>
      <c r="G4" s="187" t="s">
        <v>190</v>
      </c>
      <c r="H4" s="187" t="s">
        <v>191</v>
      </c>
      <c r="I4" s="187" t="s">
        <v>192</v>
      </c>
      <c r="J4" s="187" t="s">
        <v>193</v>
      </c>
      <c r="K4" s="187" t="s">
        <v>194</v>
      </c>
      <c r="L4" s="187" t="s">
        <v>195</v>
      </c>
      <c r="M4" s="187" t="s">
        <v>266</v>
      </c>
    </row>
    <row r="5" spans="1:13" s="115" customFormat="1" x14ac:dyDescent="0.2">
      <c r="A5" s="113"/>
      <c r="B5" s="71"/>
      <c r="C5" s="71"/>
      <c r="D5" s="71"/>
      <c r="E5" s="71"/>
      <c r="F5" s="71"/>
      <c r="H5" s="71"/>
      <c r="I5" s="71"/>
      <c r="M5" s="71"/>
    </row>
    <row r="6" spans="1:13" s="115" customFormat="1" x14ac:dyDescent="0.2">
      <c r="A6" s="116" t="s">
        <v>97</v>
      </c>
      <c r="B6" s="117"/>
      <c r="C6" s="117"/>
      <c r="D6" s="117"/>
      <c r="E6" s="117"/>
      <c r="F6" s="117"/>
      <c r="H6" s="118"/>
      <c r="I6" s="118"/>
      <c r="M6" s="118"/>
    </row>
    <row r="7" spans="1:13" s="124" customFormat="1" x14ac:dyDescent="0.2">
      <c r="A7" s="119" t="s">
        <v>47</v>
      </c>
      <c r="B7" s="122">
        <v>0.72668619705401893</v>
      </c>
      <c r="C7" s="123">
        <v>0.77298329991588322</v>
      </c>
      <c r="D7" s="123">
        <v>0.78609032225071096</v>
      </c>
      <c r="E7" s="123">
        <v>0.74152809186443192</v>
      </c>
      <c r="F7" s="123">
        <v>0.77224047890019065</v>
      </c>
      <c r="G7" s="123">
        <v>0.76714205006249936</v>
      </c>
      <c r="H7" s="123">
        <v>0.77926628952645649</v>
      </c>
      <c r="I7" s="123">
        <v>0.77333375081227607</v>
      </c>
      <c r="J7" s="123">
        <v>0.76706484758561388</v>
      </c>
      <c r="K7" s="123">
        <v>0.82012280818307082</v>
      </c>
      <c r="L7" s="123">
        <v>0.78457049915805555</v>
      </c>
      <c r="M7" s="123">
        <v>0.81538361135062054</v>
      </c>
    </row>
    <row r="8" spans="1:13" s="115" customFormat="1" ht="6" customHeight="1" x14ac:dyDescent="0.2">
      <c r="A8" s="114"/>
      <c r="B8" s="121"/>
      <c r="C8" s="121"/>
      <c r="D8" s="121"/>
      <c r="E8" s="121"/>
      <c r="F8" s="121"/>
      <c r="G8" s="121"/>
      <c r="H8" s="125"/>
      <c r="I8" s="125"/>
      <c r="J8" s="125"/>
      <c r="K8" s="125"/>
      <c r="L8" s="121"/>
      <c r="M8" s="125"/>
    </row>
    <row r="9" spans="1:13" s="124" customFormat="1" x14ac:dyDescent="0.2">
      <c r="A9" s="119" t="s">
        <v>48</v>
      </c>
      <c r="B9" s="122">
        <v>0.27331380294598107</v>
      </c>
      <c r="C9" s="123">
        <v>0.22701670008411673</v>
      </c>
      <c r="D9" s="123">
        <v>0.2139096777492891</v>
      </c>
      <c r="E9" s="123">
        <v>0.25847190813556814</v>
      </c>
      <c r="F9" s="123">
        <v>0.22775952109980946</v>
      </c>
      <c r="G9" s="123">
        <v>0.23285794993750061</v>
      </c>
      <c r="H9" s="123">
        <v>0.22073371047354365</v>
      </c>
      <c r="I9" s="123">
        <v>0.22666624918772385</v>
      </c>
      <c r="J9" s="123">
        <v>0.23293515241438612</v>
      </c>
      <c r="K9" s="123">
        <v>0.17987719181692935</v>
      </c>
      <c r="L9" s="123">
        <v>0.21542950084194462</v>
      </c>
      <c r="M9" s="123">
        <v>0.18461638864937951</v>
      </c>
    </row>
    <row r="10" spans="1:13" s="115" customFormat="1" x14ac:dyDescent="0.2">
      <c r="A10" s="114" t="s">
        <v>100</v>
      </c>
      <c r="B10" s="121">
        <v>0.105392136110164</v>
      </c>
      <c r="C10" s="121">
        <v>8.1223608941815781E-2</v>
      </c>
      <c r="D10" s="121">
        <v>7.5784972348310289E-2</v>
      </c>
      <c r="E10" s="121">
        <v>7.3426229284356659E-2</v>
      </c>
      <c r="F10" s="121">
        <v>6.8359159692280569E-2</v>
      </c>
      <c r="G10" s="121">
        <v>7.4647050685837241E-2</v>
      </c>
      <c r="H10" s="121">
        <v>7.2443195892097995E-2</v>
      </c>
      <c r="I10" s="121">
        <v>6.0883323380691474E-2</v>
      </c>
      <c r="J10" s="121">
        <v>6.0366794574074845E-2</v>
      </c>
      <c r="K10" s="121">
        <v>6.4862381075853959E-2</v>
      </c>
      <c r="L10" s="121">
        <v>6.4574415285883008E-2</v>
      </c>
      <c r="M10" s="121">
        <v>6.3195269427754497E-2</v>
      </c>
    </row>
    <row r="11" spans="1:13" s="115" customFormat="1" x14ac:dyDescent="0.2">
      <c r="A11" s="114" t="s">
        <v>101</v>
      </c>
      <c r="B11" s="121">
        <v>0.16792166683581705</v>
      </c>
      <c r="C11" s="121">
        <v>0.14579309114230093</v>
      </c>
      <c r="D11" s="121">
        <v>0.13812470540097882</v>
      </c>
      <c r="E11" s="121">
        <v>0.18504567885121148</v>
      </c>
      <c r="F11" s="121">
        <v>0.15940036140752889</v>
      </c>
      <c r="G11" s="121">
        <v>0.15821089925166337</v>
      </c>
      <c r="H11" s="121">
        <v>0.14829051458144565</v>
      </c>
      <c r="I11" s="121">
        <v>0.16578292580703238</v>
      </c>
      <c r="J11" s="121">
        <v>0.17256835784031127</v>
      </c>
      <c r="K11" s="121">
        <v>0.11501481074107538</v>
      </c>
      <c r="L11" s="121">
        <v>0.15085508555606161</v>
      </c>
      <c r="M11" s="121">
        <v>0.12142111922162503</v>
      </c>
    </row>
    <row r="12" spans="1:13" s="115" customFormat="1" ht="6" customHeight="1" x14ac:dyDescent="0.2">
      <c r="A12" s="114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3" s="114" customFormat="1" x14ac:dyDescent="0.2">
      <c r="A13" s="126" t="s">
        <v>61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1.0000000000000002</v>
      </c>
      <c r="I13" s="127">
        <v>0.99999999999999989</v>
      </c>
      <c r="J13" s="127">
        <v>1</v>
      </c>
      <c r="K13" s="127">
        <v>1.0000000000000002</v>
      </c>
      <c r="L13" s="127">
        <v>1.0000000000000002</v>
      </c>
      <c r="M13" s="127">
        <v>1</v>
      </c>
    </row>
    <row r="14" spans="1:13" s="114" customFormat="1" x14ac:dyDescent="0.2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115" customFormat="1" ht="6" customHeight="1" x14ac:dyDescent="0.2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s="114" customFormat="1" x14ac:dyDescent="0.2">
      <c r="A16" s="116" t="s">
        <v>51</v>
      </c>
      <c r="B16" s="132"/>
      <c r="C16" s="132"/>
      <c r="D16" s="132"/>
      <c r="E16" s="132"/>
      <c r="F16" s="132"/>
      <c r="G16" s="132"/>
      <c r="H16" s="120"/>
      <c r="I16" s="120"/>
      <c r="J16" s="120"/>
      <c r="K16" s="120"/>
      <c r="L16" s="132"/>
      <c r="M16" s="120"/>
    </row>
    <row r="17" spans="1:13" s="114" customFormat="1" x14ac:dyDescent="0.2">
      <c r="A17" s="114" t="s">
        <v>140</v>
      </c>
      <c r="B17" s="121">
        <v>0.60242225350382339</v>
      </c>
      <c r="C17" s="121">
        <v>0.5635860581155443</v>
      </c>
      <c r="D17" s="121">
        <v>0.53349417298255675</v>
      </c>
      <c r="E17" s="121">
        <v>0.5132096317937338</v>
      </c>
      <c r="F17" s="121">
        <v>0.53296919577749136</v>
      </c>
      <c r="G17" s="121">
        <v>0.53418530062662162</v>
      </c>
      <c r="H17" s="121">
        <v>0.53624093451765764</v>
      </c>
      <c r="I17" s="121">
        <v>0.51407560329638269</v>
      </c>
      <c r="J17" s="121">
        <v>0.51408886389949437</v>
      </c>
      <c r="K17" s="121">
        <v>0.52449074766956605</v>
      </c>
      <c r="L17" s="121">
        <v>0.52209156566007731</v>
      </c>
      <c r="M17" s="121">
        <v>0.48725654662816947</v>
      </c>
    </row>
    <row r="18" spans="1:13" s="114" customFormat="1" x14ac:dyDescent="0.2">
      <c r="A18" s="114" t="s">
        <v>186</v>
      </c>
      <c r="B18" s="121">
        <v>0.15310295656172421</v>
      </c>
      <c r="C18" s="121">
        <v>0.20002440782815037</v>
      </c>
      <c r="D18" s="121">
        <v>0.22962828897134074</v>
      </c>
      <c r="E18" s="121">
        <v>0.21482937567084129</v>
      </c>
      <c r="F18" s="121">
        <v>0.24025567624673524</v>
      </c>
      <c r="G18" s="121">
        <v>0.21842092923936463</v>
      </c>
      <c r="H18" s="121">
        <v>0.24195641102530654</v>
      </c>
      <c r="I18" s="121">
        <v>0.25865614304895235</v>
      </c>
      <c r="J18" s="121">
        <v>0.25404055330368736</v>
      </c>
      <c r="K18" s="121">
        <v>0.26643591075560469</v>
      </c>
      <c r="L18" s="121">
        <v>0.25523253098232723</v>
      </c>
      <c r="M18" s="121">
        <v>0.28318065495518935</v>
      </c>
    </row>
    <row r="19" spans="1:13" s="114" customFormat="1" x14ac:dyDescent="0.2">
      <c r="A19" s="114" t="s">
        <v>181</v>
      </c>
      <c r="B19" s="121">
        <v>0.20643060678574818</v>
      </c>
      <c r="C19" s="121">
        <v>0.19289523150018517</v>
      </c>
      <c r="D19" s="121">
        <v>0.19332451067423378</v>
      </c>
      <c r="E19" s="121">
        <v>0.2027462702973514</v>
      </c>
      <c r="F19" s="121">
        <v>0.18178961792805487</v>
      </c>
      <c r="G19" s="121">
        <v>0.19017866651064524</v>
      </c>
      <c r="H19" s="121">
        <v>0.18169231056403892</v>
      </c>
      <c r="I19" s="121">
        <v>0.18217243120106871</v>
      </c>
      <c r="J19" s="121">
        <v>0.19575357059002052</v>
      </c>
      <c r="K19" s="121">
        <v>0.17536271401625672</v>
      </c>
      <c r="L19" s="121">
        <v>0.18389336472656026</v>
      </c>
      <c r="M19" s="121">
        <v>0.18786311036832595</v>
      </c>
    </row>
    <row r="20" spans="1:13" s="114" customFormat="1" x14ac:dyDescent="0.2">
      <c r="A20" s="114" t="s">
        <v>182</v>
      </c>
      <c r="B20" s="121">
        <v>3.8044183148704287E-2</v>
      </c>
      <c r="C20" s="121">
        <v>4.3494302556120211E-2</v>
      </c>
      <c r="D20" s="121">
        <v>4.3553027371868919E-2</v>
      </c>
      <c r="E20" s="121">
        <v>6.9214722238073623E-2</v>
      </c>
      <c r="F20" s="121">
        <v>4.498551004771837E-2</v>
      </c>
      <c r="G20" s="121">
        <v>5.7215103623368534E-2</v>
      </c>
      <c r="H20" s="121">
        <v>4.0110343892996815E-2</v>
      </c>
      <c r="I20" s="121">
        <v>4.5095822453596356E-2</v>
      </c>
      <c r="J20" s="121">
        <v>3.6117012206797861E-2</v>
      </c>
      <c r="K20" s="121">
        <v>3.3710627558572508E-2</v>
      </c>
      <c r="L20" s="121">
        <v>3.8782538631035236E-2</v>
      </c>
      <c r="M20" s="121">
        <v>4.1699688048315212E-2</v>
      </c>
    </row>
    <row r="21" spans="1:13" s="114" customFormat="1" x14ac:dyDescent="0.2">
      <c r="A21" s="126" t="s">
        <v>61</v>
      </c>
      <c r="B21" s="127">
        <v>1.0000000000000002</v>
      </c>
      <c r="C21" s="127">
        <v>1</v>
      </c>
      <c r="D21" s="127">
        <v>1.0000000000000002</v>
      </c>
      <c r="E21" s="127">
        <v>1</v>
      </c>
      <c r="F21" s="127">
        <v>0.99999999999999978</v>
      </c>
      <c r="G21" s="127">
        <v>1</v>
      </c>
      <c r="H21" s="127">
        <v>0.99999999999999989</v>
      </c>
      <c r="I21" s="127">
        <v>1.0000000000000002</v>
      </c>
      <c r="J21" s="127">
        <v>1</v>
      </c>
      <c r="K21" s="127">
        <v>0.99999999999999989</v>
      </c>
      <c r="L21" s="127">
        <v>1</v>
      </c>
      <c r="M21" s="127">
        <v>1</v>
      </c>
    </row>
    <row r="22" spans="1:13" s="114" customFormat="1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</row>
    <row r="23" spans="1:13" s="114" customFormat="1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3" s="114" customFormat="1" x14ac:dyDescent="0.2">
      <c r="A24" s="116" t="s">
        <v>98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s="114" customFormat="1" x14ac:dyDescent="0.2">
      <c r="A25" s="114" t="s">
        <v>178</v>
      </c>
      <c r="B25" s="121">
        <v>0.76064768003458416</v>
      </c>
      <c r="C25" s="121">
        <v>0.7822610049256693</v>
      </c>
      <c r="D25" s="121">
        <v>0.7573339739890701</v>
      </c>
      <c r="E25" s="121">
        <v>0.76401685923641194</v>
      </c>
      <c r="F25" s="121">
        <v>0.77468194877605379</v>
      </c>
      <c r="G25" s="121">
        <v>0.76934484941984072</v>
      </c>
      <c r="H25" s="121">
        <v>0.74700426696085132</v>
      </c>
      <c r="I25" s="121">
        <v>0.74865375717170479</v>
      </c>
      <c r="J25" s="121">
        <v>0.7421186133576444</v>
      </c>
      <c r="K25" s="121">
        <v>0.73546173726708031</v>
      </c>
      <c r="L25" s="121">
        <v>0.74335411270322582</v>
      </c>
      <c r="M25" s="121">
        <v>0.74366428440594667</v>
      </c>
    </row>
    <row r="26" spans="1:13" s="114" customFormat="1" x14ac:dyDescent="0.2">
      <c r="A26" s="114" t="s">
        <v>179</v>
      </c>
      <c r="B26" s="121">
        <v>0.10216889646421976</v>
      </c>
      <c r="C26" s="121">
        <v>9.7535860634132499E-2</v>
      </c>
      <c r="D26" s="121">
        <v>9.7656013282602538E-2</v>
      </c>
      <c r="E26" s="121">
        <v>9.9758813320364778E-2</v>
      </c>
      <c r="F26" s="121">
        <v>0.10581695890905109</v>
      </c>
      <c r="G26" s="121">
        <v>0.1002122083787268</v>
      </c>
      <c r="H26" s="121">
        <v>0.10598537700348432</v>
      </c>
      <c r="I26" s="121">
        <v>9.9831735898243304E-2</v>
      </c>
      <c r="J26" s="121">
        <v>0.12068545636648539</v>
      </c>
      <c r="K26" s="121">
        <v>0.13886865903473272</v>
      </c>
      <c r="L26" s="121">
        <v>0.1162175151521514</v>
      </c>
      <c r="M26" s="121">
        <v>0.13782226141540752</v>
      </c>
    </row>
    <row r="27" spans="1:13" s="114" customFormat="1" x14ac:dyDescent="0.2">
      <c r="A27" s="114" t="s">
        <v>99</v>
      </c>
      <c r="B27" s="121">
        <v>8.1747118611220887E-2</v>
      </c>
      <c r="C27" s="121">
        <v>8.0507416189562156E-2</v>
      </c>
      <c r="D27" s="121">
        <v>0.10016131630899912</v>
      </c>
      <c r="E27" s="121">
        <v>7.5485565221657211E-2</v>
      </c>
      <c r="F27" s="121">
        <v>7.2254512129794501E-2</v>
      </c>
      <c r="G27" s="121">
        <v>8.2156134647390258E-2</v>
      </c>
      <c r="H27" s="121">
        <v>8.0575073229217739E-2</v>
      </c>
      <c r="I27" s="121">
        <v>8.68553485192263E-2</v>
      </c>
      <c r="J27" s="121">
        <v>9.3490186951525195E-2</v>
      </c>
      <c r="K27" s="121">
        <v>9.0413326129789112E-2</v>
      </c>
      <c r="L27" s="121">
        <v>8.7876255300064487E-2</v>
      </c>
      <c r="M27" s="121">
        <v>9.4530680222364785E-2</v>
      </c>
    </row>
    <row r="28" spans="1:13" s="114" customFormat="1" x14ac:dyDescent="0.2">
      <c r="A28" s="114" t="s">
        <v>180</v>
      </c>
      <c r="B28" s="121">
        <v>5.5436304889975134E-2</v>
      </c>
      <c r="C28" s="121">
        <v>3.9695718250635913E-2</v>
      </c>
      <c r="D28" s="121">
        <v>4.484869641932826E-2</v>
      </c>
      <c r="E28" s="121">
        <v>6.0738762221566205E-2</v>
      </c>
      <c r="F28" s="121">
        <v>4.7246580185100619E-2</v>
      </c>
      <c r="G28" s="121">
        <v>4.8286807554042042E-2</v>
      </c>
      <c r="H28" s="121">
        <v>6.6435282806446505E-2</v>
      </c>
      <c r="I28" s="121">
        <v>6.4659158410825604E-2</v>
      </c>
      <c r="J28" s="121">
        <v>4.3705743324344896E-2</v>
      </c>
      <c r="K28" s="121">
        <v>3.5256277568397755E-2</v>
      </c>
      <c r="L28" s="121">
        <v>5.2552116844558232E-2</v>
      </c>
      <c r="M28" s="121">
        <v>2.398277395628097E-2</v>
      </c>
    </row>
    <row r="29" spans="1:13" s="114" customFormat="1" x14ac:dyDescent="0.2">
      <c r="A29" s="126" t="s">
        <v>61</v>
      </c>
      <c r="B29" s="127">
        <v>0.99999999999999989</v>
      </c>
      <c r="C29" s="127">
        <v>0.99999999999999989</v>
      </c>
      <c r="D29" s="127">
        <v>1</v>
      </c>
      <c r="E29" s="127">
        <v>1</v>
      </c>
      <c r="F29" s="127">
        <v>1</v>
      </c>
      <c r="G29" s="127">
        <v>0.99999999999999978</v>
      </c>
      <c r="H29" s="127">
        <v>0.99999999999999989</v>
      </c>
      <c r="I29" s="127">
        <v>1</v>
      </c>
      <c r="J29" s="127">
        <v>0.99999999999999989</v>
      </c>
      <c r="K29" s="127">
        <v>0.99999999999999989</v>
      </c>
      <c r="L29" s="127">
        <v>0.99999999999999989</v>
      </c>
      <c r="M29" s="127">
        <v>1</v>
      </c>
    </row>
    <row r="30" spans="1:13" s="114" customFormat="1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s="114" customFormat="1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3" s="114" customFormat="1" x14ac:dyDescent="0.2">
      <c r="A32" s="116" t="s">
        <v>96</v>
      </c>
      <c r="B32" s="132"/>
      <c r="C32" s="132"/>
      <c r="D32" s="132"/>
      <c r="E32" s="132"/>
      <c r="F32" s="132"/>
      <c r="G32" s="132"/>
      <c r="H32" s="120"/>
      <c r="I32" s="120"/>
      <c r="J32" s="120"/>
      <c r="K32" s="120"/>
      <c r="L32" s="132"/>
      <c r="M32" s="120"/>
    </row>
    <row r="33" spans="1:13" s="114" customFormat="1" x14ac:dyDescent="0.2">
      <c r="A33" s="114" t="s">
        <v>49</v>
      </c>
      <c r="B33" s="121">
        <v>0.47</v>
      </c>
      <c r="C33" s="121">
        <v>0.47448333302137752</v>
      </c>
      <c r="D33" s="121">
        <v>0.50440955352290884</v>
      </c>
      <c r="E33" s="121">
        <v>0.54447413204458617</v>
      </c>
      <c r="F33" s="121">
        <v>0.53339913861451727</v>
      </c>
      <c r="G33" s="121">
        <v>0.5124467237376501</v>
      </c>
      <c r="H33" s="121">
        <v>0.50273513376923473</v>
      </c>
      <c r="I33" s="121">
        <v>0.50163152560586943</v>
      </c>
      <c r="J33" s="121">
        <v>0.47539164158572628</v>
      </c>
      <c r="K33" s="121">
        <v>0.47430128761821722</v>
      </c>
      <c r="L33" s="121">
        <v>0.48850250591298389</v>
      </c>
      <c r="M33" s="121">
        <v>0.47934970871148436</v>
      </c>
    </row>
    <row r="34" spans="1:13" s="114" customFormat="1" x14ac:dyDescent="0.2">
      <c r="A34" s="114" t="s">
        <v>50</v>
      </c>
      <c r="B34" s="121">
        <v>0.53</v>
      </c>
      <c r="C34" s="121">
        <v>0.52551666697862265</v>
      </c>
      <c r="D34" s="121">
        <v>0.49559044647709122</v>
      </c>
      <c r="E34" s="121">
        <v>0.45552586795541389</v>
      </c>
      <c r="F34" s="121">
        <v>0.46660086138548257</v>
      </c>
      <c r="G34" s="121">
        <v>0.4875532762623499</v>
      </c>
      <c r="H34" s="121">
        <v>0.49726486623076538</v>
      </c>
      <c r="I34" s="121">
        <v>0.49836847439413051</v>
      </c>
      <c r="J34" s="121">
        <v>0.52460835841427378</v>
      </c>
      <c r="K34" s="121">
        <v>0.52569871238178278</v>
      </c>
      <c r="L34" s="121">
        <v>0.51149749408701617</v>
      </c>
      <c r="M34" s="121">
        <v>0.5206502912885157</v>
      </c>
    </row>
    <row r="35" spans="1:13" s="114" customFormat="1" x14ac:dyDescent="0.2">
      <c r="A35" s="126" t="s">
        <v>61</v>
      </c>
      <c r="B35" s="127">
        <v>1</v>
      </c>
      <c r="C35" s="127">
        <v>1.0000000000000002</v>
      </c>
      <c r="D35" s="127">
        <v>1</v>
      </c>
      <c r="E35" s="127">
        <v>1</v>
      </c>
      <c r="F35" s="127">
        <v>0.99999999999999978</v>
      </c>
      <c r="G35" s="127">
        <v>1</v>
      </c>
      <c r="H35" s="127">
        <v>1</v>
      </c>
      <c r="I35" s="127">
        <v>1</v>
      </c>
      <c r="J35" s="127">
        <v>1</v>
      </c>
      <c r="K35" s="127">
        <v>1</v>
      </c>
      <c r="L35" s="127">
        <v>1</v>
      </c>
      <c r="M35" s="127">
        <v>1</v>
      </c>
    </row>
    <row r="36" spans="1:13" s="114" customFormat="1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s="114" customFormat="1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s="114" customFormat="1" x14ac:dyDescent="0.2">
      <c r="A38" s="134" t="s">
        <v>163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114" customFormat="1" x14ac:dyDescent="0.2">
      <c r="A39" s="111" t="s">
        <v>120</v>
      </c>
      <c r="B39" s="136">
        <v>433.24205743120376</v>
      </c>
      <c r="C39" s="136">
        <v>110.2327068413372</v>
      </c>
      <c r="D39" s="136">
        <v>116.24822869718913</v>
      </c>
      <c r="E39" s="136">
        <v>114.89564884561497</v>
      </c>
      <c r="F39" s="136">
        <v>110.99243602042475</v>
      </c>
      <c r="G39" s="136">
        <v>462.42348098602429</v>
      </c>
      <c r="H39" s="136">
        <v>112.37529949957542</v>
      </c>
      <c r="I39" s="136">
        <v>115.52067716991621</v>
      </c>
      <c r="J39" s="136">
        <v>117.43350123430599</v>
      </c>
      <c r="K39" s="136">
        <v>110.5947465881161</v>
      </c>
      <c r="L39" s="136">
        <v>465.13023199723114</v>
      </c>
      <c r="M39" s="136">
        <v>113.68523247717471</v>
      </c>
    </row>
    <row r="40" spans="1:13" s="114" customFormat="1" x14ac:dyDescent="0.2">
      <c r="A40" s="137" t="s">
        <v>76</v>
      </c>
      <c r="B40" s="121">
        <v>0.13269618238277703</v>
      </c>
      <c r="C40" s="121">
        <v>5.1035306288962357E-2</v>
      </c>
      <c r="D40" s="121">
        <v>5.6452915504657142E-2</v>
      </c>
      <c r="E40" s="121">
        <v>-5.723151021600148E-3</v>
      </c>
      <c r="F40" s="121">
        <v>-2.5470236587413764E-2</v>
      </c>
      <c r="G40" s="121">
        <v>8.414460106141175E-2</v>
      </c>
      <c r="H40" s="121">
        <v>2.5741771235406219E-2</v>
      </c>
      <c r="I40" s="121">
        <v>2.294418943309684E-2</v>
      </c>
      <c r="J40" s="121">
        <v>2.0577831131754154E-2</v>
      </c>
      <c r="K40" s="121">
        <v>-5.2055528041105137E-2</v>
      </c>
      <c r="L40" s="121">
        <v>3.6268009875342067E-2</v>
      </c>
      <c r="M40" s="121">
        <v>2.5003131113737753E-2</v>
      </c>
    </row>
    <row r="41" spans="1:13" s="114" customFormat="1" x14ac:dyDescent="0.2">
      <c r="A41" s="137" t="s">
        <v>77</v>
      </c>
      <c r="B41" s="121">
        <v>0.13269618238277703</v>
      </c>
      <c r="C41" s="121">
        <v>6.3234618521254449E-2</v>
      </c>
      <c r="D41" s="121">
        <v>0.11971918880471666</v>
      </c>
      <c r="E41" s="121">
        <v>0.1021367393901802</v>
      </c>
      <c r="F41" s="121">
        <v>7.6722617357630751E-2</v>
      </c>
      <c r="G41" s="121">
        <v>8.414460106141175E-2</v>
      </c>
      <c r="H41" s="121">
        <v>5.0493304764037905E-2</v>
      </c>
      <c r="I41" s="121">
        <v>2.3438374309455501E-2</v>
      </c>
      <c r="J41" s="121">
        <v>5.0828803998187677E-2</v>
      </c>
      <c r="K41" s="121">
        <v>2.0568345594007775E-2</v>
      </c>
      <c r="L41" s="121">
        <v>3.6268009875342067E-2</v>
      </c>
      <c r="M41" s="121">
        <v>1.6600018763546887E-2</v>
      </c>
    </row>
    <row r="42" spans="1:13" s="114" customFormat="1" x14ac:dyDescent="0.2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s="114" customFormat="1" x14ac:dyDescent="0.2">
      <c r="A43" s="111" t="s">
        <v>137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3" s="114" customFormat="1" x14ac:dyDescent="0.2">
      <c r="A44" s="54" t="s">
        <v>47</v>
      </c>
      <c r="B44" s="121">
        <v>0.2260189370750747</v>
      </c>
      <c r="C44" s="121">
        <v>9.0042337023128693E-2</v>
      </c>
      <c r="D44" s="121">
        <v>7.6362428479355593E-2</v>
      </c>
      <c r="E44" s="121">
        <v>-5.9559476147082346E-2</v>
      </c>
      <c r="F44" s="121">
        <v>1.6367745503417908E-2</v>
      </c>
      <c r="G44" s="121">
        <v>0.14302547310465319</v>
      </c>
      <c r="H44" s="121">
        <v>4.5274764643274068E-2</v>
      </c>
      <c r="I44" s="121">
        <v>1.4826223022738283E-2</v>
      </c>
      <c r="J44" s="121">
        <v>1.343861492553744E-2</v>
      </c>
      <c r="K44" s="121">
        <v>1.2875507396166608E-2</v>
      </c>
      <c r="L44" s="121">
        <v>6.54233196843097E-2</v>
      </c>
      <c r="M44" s="121">
        <v>1.806027748715211E-2</v>
      </c>
    </row>
    <row r="45" spans="1:13" s="114" customFormat="1" x14ac:dyDescent="0.2">
      <c r="A45" s="137" t="s">
        <v>48</v>
      </c>
      <c r="B45" s="121">
        <v>-5.9634673414794004E-2</v>
      </c>
      <c r="C45" s="121">
        <v>-5.5563873690241183E-2</v>
      </c>
      <c r="D45" s="121">
        <v>-1.2133327686482454E-2</v>
      </c>
      <c r="E45" s="121">
        <v>0.18196391801829725</v>
      </c>
      <c r="F45" s="121">
        <v>-0.14009126595125165</v>
      </c>
      <c r="G45" s="121">
        <v>-7.4354071171849445E-2</v>
      </c>
      <c r="H45" s="121">
        <v>-3.4095569493331035E-2</v>
      </c>
      <c r="I45" s="121">
        <v>4.1655895150098932E-2</v>
      </c>
      <c r="J45" s="121">
        <v>3.3857270751423307E-2</v>
      </c>
      <c r="K45" s="121">
        <v>-0.25674114912761759</v>
      </c>
      <c r="L45" s="121">
        <v>-6.1412054470099453E-2</v>
      </c>
      <c r="M45" s="121">
        <v>5.3537761754647972E-2</v>
      </c>
    </row>
    <row r="46" spans="1:13" s="114" customFormat="1" x14ac:dyDescent="0.2">
      <c r="A46" s="114" t="s">
        <v>184</v>
      </c>
      <c r="B46" s="121">
        <v>-9.0365599165261989E-2</v>
      </c>
      <c r="C46" s="121">
        <v>-6.7616245353468774E-2</v>
      </c>
      <c r="D46" s="121">
        <v>-2.1998056637983932E-2</v>
      </c>
      <c r="E46" s="121">
        <v>-4.6859516956703873E-2</v>
      </c>
      <c r="F46" s="121">
        <v>-8.9477960952479396E-2</v>
      </c>
      <c r="G46" s="121">
        <v>-0.17224216725745911</v>
      </c>
      <c r="H46" s="121">
        <v>8.722047361671148E-2</v>
      </c>
      <c r="I46" s="121">
        <v>-0.13594714641563233</v>
      </c>
      <c r="J46" s="121">
        <v>-1.0996010049343141E-2</v>
      </c>
      <c r="K46" s="121">
        <v>2.323448601713185E-2</v>
      </c>
      <c r="L46" s="121">
        <v>-0.11637180292963245</v>
      </c>
      <c r="M46" s="121">
        <v>1.7330429170536732E-3</v>
      </c>
    </row>
    <row r="47" spans="1:13" s="114" customFormat="1" x14ac:dyDescent="0.2">
      <c r="A47" s="114" t="s">
        <v>185</v>
      </c>
      <c r="B47" s="121">
        <v>-3.9246665005353787E-2</v>
      </c>
      <c r="C47" s="121">
        <v>-6.010509547053855E-2</v>
      </c>
      <c r="D47" s="121">
        <v>-4.4041546425127587E-3</v>
      </c>
      <c r="E47" s="121">
        <v>0.34897309153218803</v>
      </c>
      <c r="F47" s="121">
        <v>-0.18148022858470136</v>
      </c>
      <c r="G47" s="121">
        <v>-2.6489216503473356E-2</v>
      </c>
      <c r="H47" s="121">
        <v>-4.6661558806404324E-2</v>
      </c>
      <c r="I47" s="121">
        <v>0.15330666653891334</v>
      </c>
      <c r="J47" s="121">
        <v>6.4836596548332626E-2</v>
      </c>
      <c r="K47" s="121">
        <v>-0.38404876539379096</v>
      </c>
      <c r="L47" s="121">
        <v>-2.9914445304999093E-2</v>
      </c>
      <c r="M47" s="121">
        <v>9.5687440186743133E-2</v>
      </c>
    </row>
    <row r="48" spans="1:13" s="114" customFormat="1" x14ac:dyDescent="0.2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3" s="114" customFormat="1" x14ac:dyDescent="0.2">
      <c r="A49" s="111" t="s">
        <v>138</v>
      </c>
      <c r="B49" s="89"/>
    </row>
    <row r="50" spans="1:13" s="114" customFormat="1" x14ac:dyDescent="0.2">
      <c r="A50" s="54" t="s">
        <v>140</v>
      </c>
      <c r="B50" s="121">
        <v>5.8982353430331536E-2</v>
      </c>
      <c r="C50" s="121">
        <v>4.0833143093813841E-2</v>
      </c>
      <c r="D50" s="121">
        <v>-5.7685779173104945E-3</v>
      </c>
      <c r="E50" s="121">
        <v>-4.8053363921952544E-2</v>
      </c>
      <c r="F50" s="121">
        <v>2.9809349897961476E-3</v>
      </c>
      <c r="G50" s="121">
        <v>-5.1526588106656286E-2</v>
      </c>
      <c r="H50" s="121">
        <v>4.2141252546543377E-2</v>
      </c>
      <c r="I50" s="121">
        <v>-2.1305620356135271E-2</v>
      </c>
      <c r="J50" s="121">
        <v>1.6587009472077485E-2</v>
      </c>
      <c r="K50" s="121">
        <v>-3.0788834981192056E-2</v>
      </c>
      <c r="L50" s="121">
        <v>4.8628296800625513E-3</v>
      </c>
      <c r="M50" s="121">
        <v>-4.6124563316098099E-2</v>
      </c>
    </row>
    <row r="51" spans="1:13" s="114" customFormat="1" x14ac:dyDescent="0.2">
      <c r="A51" s="114" t="s">
        <v>186</v>
      </c>
      <c r="B51" s="121">
        <v>1.0415210649011444</v>
      </c>
      <c r="C51" s="121">
        <v>0.13230207003334749</v>
      </c>
      <c r="D51" s="121">
        <v>0.21202895815121803</v>
      </c>
      <c r="E51" s="121">
        <v>-7.4345838002329523E-2</v>
      </c>
      <c r="F51" s="121">
        <v>8.1273908016971541E-2</v>
      </c>
      <c r="G51" s="121">
        <v>0.528138068313037</v>
      </c>
      <c r="H51" s="121">
        <v>3.4878565470088052E-2</v>
      </c>
      <c r="I51" s="121">
        <v>9.999961039311267E-2</v>
      </c>
      <c r="J51" s="121">
        <v>6.8073618561146354E-3</v>
      </c>
      <c r="K51" s="121">
        <v>-3.5516103723858272E-3</v>
      </c>
      <c r="L51" s="121">
        <v>0.21822464462951774</v>
      </c>
      <c r="M51" s="121">
        <v>8.8542535322178262E-2</v>
      </c>
    </row>
    <row r="52" spans="1:13" s="114" customFormat="1" x14ac:dyDescent="0.2">
      <c r="A52" s="114" t="s">
        <v>181</v>
      </c>
      <c r="B52" s="121">
        <v>4.853884822944643E-2</v>
      </c>
      <c r="C52" s="121">
        <v>-3.0393173466135126E-2</v>
      </c>
      <c r="D52" s="121">
        <v>7.8027474206691982E-2</v>
      </c>
      <c r="E52" s="121">
        <v>6.3432264481280809E-2</v>
      </c>
      <c r="F52" s="121">
        <v>-9.5112116409331593E-2</v>
      </c>
      <c r="G52" s="121">
        <v>4.7704239156511896E-2</v>
      </c>
      <c r="H52" s="121">
        <v>-8.1010430244562448E-3</v>
      </c>
      <c r="I52" s="121">
        <v>1.7871122602517886E-2</v>
      </c>
      <c r="J52" s="121">
        <v>9.6634941137947239E-2</v>
      </c>
      <c r="K52" s="121">
        <v>-0.15966831143771287</v>
      </c>
      <c r="L52" s="121">
        <v>1.8686274751173571E-2</v>
      </c>
      <c r="M52" s="121">
        <v>9.317935943654776E-2</v>
      </c>
    </row>
    <row r="53" spans="1:13" s="114" customFormat="1" x14ac:dyDescent="0.2">
      <c r="A53" s="137" t="s">
        <v>182</v>
      </c>
      <c r="B53" s="121">
        <v>-8.229172719872524E-2</v>
      </c>
      <c r="C53" s="121">
        <v>0.26977292929006391</v>
      </c>
      <c r="D53" s="121">
        <v>5.0609666742588821E-2</v>
      </c>
      <c r="E53" s="121">
        <v>0.5683548239749967</v>
      </c>
      <c r="F53" s="121">
        <v>-0.36396712063922254</v>
      </c>
      <c r="G53" s="121">
        <v>0.57811921423226886</v>
      </c>
      <c r="H53" s="121">
        <v>-8.0695353594109176E-2</v>
      </c>
      <c r="I53" s="121">
        <v>0.14619160563874822</v>
      </c>
      <c r="J53" s="121">
        <v>-0.18903358583097873</v>
      </c>
      <c r="K53" s="121">
        <v>-0.1126736531638608</v>
      </c>
      <c r="L53" s="121">
        <v>-0.31188419543970225</v>
      </c>
      <c r="M53" s="121">
        <v>0.27480774117806606</v>
      </c>
    </row>
    <row r="54" spans="1:13" s="114" customFormat="1" x14ac:dyDescent="0.2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s="114" customFormat="1" x14ac:dyDescent="0.2">
      <c r="A55" s="111" t="s">
        <v>139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s="114" customFormat="1" x14ac:dyDescent="0.2">
      <c r="A56" s="137" t="s">
        <v>178</v>
      </c>
      <c r="B56" s="121">
        <v>0.13687560250409558</v>
      </c>
      <c r="C56" s="121">
        <v>5.4003925406091557E-2</v>
      </c>
      <c r="D56" s="121">
        <v>1.5343927132859037E-2</v>
      </c>
      <c r="E56" s="121">
        <v>-5.2315088343569682E-3</v>
      </c>
      <c r="F56" s="121">
        <v>-2.3767623525679626E-2</v>
      </c>
      <c r="G56" s="121">
        <v>6.8552814936543971E-2</v>
      </c>
      <c r="H56" s="121">
        <v>-5.5464650318619579E-3</v>
      </c>
      <c r="I56" s="121">
        <v>2.0174658906335852E-2</v>
      </c>
      <c r="J56" s="121">
        <v>3.1604792342168064E-3</v>
      </c>
      <c r="K56" s="121">
        <v>-5.6936895183330782E-2</v>
      </c>
      <c r="L56" s="121">
        <v>-1.9874334280228334E-2</v>
      </c>
      <c r="M56" s="121">
        <v>4.1271712215736889E-2</v>
      </c>
    </row>
    <row r="57" spans="1:13" s="114" customFormat="1" x14ac:dyDescent="0.2">
      <c r="A57" s="137" t="s">
        <v>179</v>
      </c>
      <c r="B57" s="121">
        <v>0.21303046997925623</v>
      </c>
      <c r="C57" s="121">
        <v>2.3515720482065294E-2</v>
      </c>
      <c r="D57" s="121">
        <v>3.8346134748740823E-2</v>
      </c>
      <c r="E57" s="121">
        <v>2.7851885249449371E-2</v>
      </c>
      <c r="F57" s="121">
        <v>6.8626155323607163E-2</v>
      </c>
      <c r="G57" s="121">
        <v>9.9640290365918149E-2</v>
      </c>
      <c r="H57" s="121">
        <v>2.7364293170639931E-2</v>
      </c>
      <c r="I57" s="121">
        <v>3.0476926413377292E-2</v>
      </c>
      <c r="J57" s="121">
        <v>0.30159124807954618</v>
      </c>
      <c r="K57" s="121">
        <v>0.10335869443210988</v>
      </c>
      <c r="L57" s="121">
        <v>0.35748917704417282</v>
      </c>
      <c r="M57" s="121">
        <v>-8.7868838082991729E-3</v>
      </c>
    </row>
    <row r="58" spans="1:13" s="114" customFormat="1" x14ac:dyDescent="0.2">
      <c r="A58" s="137" t="s">
        <v>99</v>
      </c>
      <c r="B58" s="121">
        <v>0.11288662204914512</v>
      </c>
      <c r="C58" s="121">
        <v>7.6645363863250271E-2</v>
      </c>
      <c r="D58" s="121">
        <v>0.39259263342920603</v>
      </c>
      <c r="E58" s="121">
        <v>-0.2046885706884074</v>
      </c>
      <c r="F58" s="121">
        <v>2.1912442533950083E-2</v>
      </c>
      <c r="G58" s="121">
        <v>0.29799999999999999</v>
      </c>
      <c r="H58" s="121">
        <v>9.7233151999459144E-2</v>
      </c>
      <c r="I58" s="121">
        <v>4.1013750286747364E-2</v>
      </c>
      <c r="J58" s="121">
        <v>8.1457748819052433E-2</v>
      </c>
      <c r="K58" s="121">
        <v>-0.1202315212686752</v>
      </c>
      <c r="L58" s="121">
        <v>0.11577818086395886</v>
      </c>
      <c r="M58" s="121">
        <v>7.2934346971469166E-2</v>
      </c>
    </row>
    <row r="59" spans="1:13" s="115" customFormat="1" x14ac:dyDescent="0.2">
      <c r="A59" s="139" t="s">
        <v>180</v>
      </c>
      <c r="B59" s="140">
        <v>-7.4476460465240368E-3</v>
      </c>
      <c r="C59" s="140">
        <v>1.9578025062158888E-2</v>
      </c>
      <c r="D59" s="140">
        <v>0.21567483892178019</v>
      </c>
      <c r="E59" s="140">
        <v>0.35128304035452707</v>
      </c>
      <c r="F59" s="140">
        <v>-0.25142474398506431</v>
      </c>
      <c r="G59" s="140">
        <v>-2.6590929452415035E-2</v>
      </c>
      <c r="H59" s="140">
        <v>0.43696300338353256</v>
      </c>
      <c r="I59" s="140">
        <v>-9.1410101079372197E-3</v>
      </c>
      <c r="J59" s="140">
        <v>-0.30975938103993206</v>
      </c>
      <c r="K59" s="140">
        <v>-0.23679860068997605</v>
      </c>
      <c r="L59" s="140">
        <v>0.11333108943529524</v>
      </c>
      <c r="M59" s="140">
        <v>-0.31736850841494391</v>
      </c>
    </row>
    <row r="60" spans="1:13" s="114" customFormat="1" x14ac:dyDescent="0.2">
      <c r="A60" s="138"/>
      <c r="B60" s="118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1:13" s="115" customFormat="1" x14ac:dyDescent="0.2">
      <c r="A61" s="13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</row>
    <row r="62" spans="1:13" s="115" customFormat="1" x14ac:dyDescent="0.2">
      <c r="A62" s="116" t="s">
        <v>95</v>
      </c>
      <c r="B62" s="117"/>
      <c r="C62" s="117"/>
      <c r="D62" s="117"/>
      <c r="E62" s="117"/>
      <c r="F62" s="117"/>
      <c r="G62" s="117"/>
      <c r="H62" s="118"/>
      <c r="I62" s="118"/>
      <c r="J62" s="118"/>
      <c r="K62" s="118"/>
      <c r="L62" s="117"/>
      <c r="M62" s="118"/>
    </row>
    <row r="63" spans="1:13" s="115" customFormat="1" x14ac:dyDescent="0.2">
      <c r="A63" s="128" t="s">
        <v>52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</row>
    <row r="64" spans="1:13" s="115" customFormat="1" x14ac:dyDescent="0.2">
      <c r="A64" s="114" t="s">
        <v>53</v>
      </c>
      <c r="B64" s="118">
        <v>75</v>
      </c>
      <c r="C64" s="118">
        <v>63</v>
      </c>
      <c r="D64" s="118">
        <v>64</v>
      </c>
      <c r="E64" s="118">
        <v>65</v>
      </c>
      <c r="F64" s="118">
        <v>64</v>
      </c>
      <c r="G64" s="118">
        <v>64</v>
      </c>
      <c r="H64" s="118">
        <v>65</v>
      </c>
      <c r="I64" s="118">
        <v>69</v>
      </c>
      <c r="J64" s="118">
        <v>71</v>
      </c>
      <c r="K64" s="118">
        <v>72</v>
      </c>
      <c r="L64" s="118">
        <v>72</v>
      </c>
      <c r="M64" s="118">
        <v>74</v>
      </c>
    </row>
    <row r="65" spans="1:18" s="115" customFormat="1" x14ac:dyDescent="0.2">
      <c r="A65" s="114" t="s">
        <v>54</v>
      </c>
      <c r="B65" s="118">
        <v>9</v>
      </c>
      <c r="C65" s="118">
        <v>4</v>
      </c>
      <c r="D65" s="118">
        <v>5</v>
      </c>
      <c r="E65" s="118">
        <v>4</v>
      </c>
      <c r="F65" s="118">
        <v>5</v>
      </c>
      <c r="G65" s="118">
        <v>5</v>
      </c>
      <c r="H65" s="118">
        <v>6</v>
      </c>
      <c r="I65" s="118">
        <v>6</v>
      </c>
      <c r="J65" s="118">
        <v>6</v>
      </c>
      <c r="K65" s="118">
        <v>7</v>
      </c>
      <c r="L65" s="118">
        <v>7</v>
      </c>
      <c r="M65" s="118">
        <v>7</v>
      </c>
    </row>
    <row r="66" spans="1:18" s="115" customFormat="1" x14ac:dyDescent="0.2">
      <c r="A66" s="114" t="s">
        <v>55</v>
      </c>
      <c r="B66" s="118">
        <v>3</v>
      </c>
      <c r="C66" s="118">
        <v>3</v>
      </c>
      <c r="D66" s="118">
        <v>3</v>
      </c>
      <c r="E66" s="118">
        <v>4</v>
      </c>
      <c r="F66" s="118">
        <v>4</v>
      </c>
      <c r="G66" s="118">
        <v>4</v>
      </c>
      <c r="H66" s="118">
        <v>4</v>
      </c>
      <c r="I66" s="118">
        <v>4</v>
      </c>
      <c r="J66" s="118">
        <v>4</v>
      </c>
      <c r="K66" s="118">
        <v>4</v>
      </c>
      <c r="L66" s="118">
        <v>4</v>
      </c>
      <c r="M66" s="118">
        <v>4</v>
      </c>
    </row>
    <row r="67" spans="1:18" s="115" customFormat="1" x14ac:dyDescent="0.2">
      <c r="A67" s="114" t="s">
        <v>56</v>
      </c>
      <c r="B67" s="118">
        <v>1</v>
      </c>
      <c r="C67" s="118">
        <v>2</v>
      </c>
      <c r="D67" s="118">
        <v>2</v>
      </c>
      <c r="E67" s="118">
        <v>2</v>
      </c>
      <c r="F67" s="118">
        <v>2</v>
      </c>
      <c r="G67" s="118">
        <v>2</v>
      </c>
      <c r="H67" s="118">
        <v>2</v>
      </c>
      <c r="I67" s="118">
        <v>2</v>
      </c>
      <c r="J67" s="118">
        <v>2</v>
      </c>
      <c r="K67" s="118">
        <v>2</v>
      </c>
      <c r="L67" s="118">
        <v>2</v>
      </c>
      <c r="M67" s="118">
        <v>2</v>
      </c>
    </row>
    <row r="68" spans="1:18" s="115" customFormat="1" x14ac:dyDescent="0.2">
      <c r="A68" s="113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8" s="115" customFormat="1" x14ac:dyDescent="0.2">
      <c r="A69" s="128" t="s">
        <v>165</v>
      </c>
      <c r="B69" s="117"/>
      <c r="C69" s="117"/>
      <c r="D69" s="117"/>
      <c r="E69" s="117"/>
      <c r="F69" s="117"/>
      <c r="G69" s="117"/>
      <c r="H69" s="118"/>
      <c r="I69" s="118"/>
      <c r="J69" s="118"/>
      <c r="K69" s="118"/>
      <c r="L69" s="117"/>
      <c r="M69" s="118"/>
    </row>
    <row r="70" spans="1:18" s="115" customFormat="1" x14ac:dyDescent="0.2">
      <c r="A70" s="114" t="s">
        <v>57</v>
      </c>
      <c r="B70" s="121">
        <v>0.36</v>
      </c>
      <c r="C70" s="121">
        <v>0.38</v>
      </c>
      <c r="D70" s="121">
        <v>0.37</v>
      </c>
      <c r="E70" s="121">
        <v>0.35</v>
      </c>
      <c r="F70" s="121">
        <v>0.37586194849098181</v>
      </c>
      <c r="G70" s="121">
        <v>0.36893630049165144</v>
      </c>
      <c r="H70" s="121">
        <v>0.36552890251947445</v>
      </c>
      <c r="I70" s="121">
        <v>0.38930718043641233</v>
      </c>
      <c r="J70" s="121">
        <v>0.3747223332745459</v>
      </c>
      <c r="K70" s="121">
        <v>0.38352923404462458</v>
      </c>
      <c r="L70" s="121">
        <v>0.37822465828904306</v>
      </c>
      <c r="M70" s="121">
        <v>0.34928009680469141</v>
      </c>
      <c r="P70" s="212"/>
      <c r="Q70" s="208"/>
      <c r="R70" s="208"/>
    </row>
    <row r="71" spans="1:18" s="115" customFormat="1" x14ac:dyDescent="0.2">
      <c r="A71" s="114" t="s">
        <v>58</v>
      </c>
      <c r="B71" s="121">
        <v>0.45</v>
      </c>
      <c r="C71" s="121">
        <v>0.46</v>
      </c>
      <c r="D71" s="121">
        <v>0.47</v>
      </c>
      <c r="E71" s="121">
        <v>0.43</v>
      </c>
      <c r="F71" s="121">
        <v>0.45925246976894968</v>
      </c>
      <c r="G71" s="121">
        <v>0.44941062463125803</v>
      </c>
      <c r="H71" s="121">
        <v>0.45717533350059741</v>
      </c>
      <c r="I71" s="121">
        <v>0.48638912448986715</v>
      </c>
      <c r="J71" s="121">
        <v>0.45006989831480226</v>
      </c>
      <c r="K71" s="121">
        <v>0.46117465076674635</v>
      </c>
      <c r="L71" s="121">
        <v>0.4582822142458024</v>
      </c>
      <c r="M71" s="121">
        <v>0.43116341863792201</v>
      </c>
      <c r="P71" s="212"/>
    </row>
    <row r="72" spans="1:18" s="115" customFormat="1" x14ac:dyDescent="0.2">
      <c r="A72" s="114" t="s">
        <v>177</v>
      </c>
      <c r="B72" s="121">
        <v>0.51</v>
      </c>
      <c r="C72" s="121">
        <v>0.56000000000000005</v>
      </c>
      <c r="D72" s="121">
        <v>0.55000000000000004</v>
      </c>
      <c r="E72" s="121">
        <v>0.52</v>
      </c>
      <c r="F72" s="121">
        <v>0.55847437095144059</v>
      </c>
      <c r="G72" s="121">
        <v>0.54609879882927115</v>
      </c>
      <c r="H72" s="121">
        <v>0.55717344659267598</v>
      </c>
      <c r="I72" s="121">
        <v>0.5913423925417558</v>
      </c>
      <c r="J72" s="121">
        <v>0.55572139202314685</v>
      </c>
      <c r="K72" s="121">
        <v>0.56228364129732855</v>
      </c>
      <c r="L72" s="121">
        <v>0.55804851044390325</v>
      </c>
      <c r="M72" s="121">
        <v>0.54517842757298174</v>
      </c>
      <c r="P72" s="212"/>
    </row>
    <row r="73" spans="1:18" s="115" customFormat="1" ht="6.75" customHeight="1" x14ac:dyDescent="0.2">
      <c r="A73" s="114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1:18" s="143" customFormat="1" ht="13.5" customHeight="1" x14ac:dyDescent="0.2">
      <c r="A74" s="142" t="s">
        <v>110</v>
      </c>
      <c r="B74" s="129">
        <v>0.81080062259869479</v>
      </c>
      <c r="C74" s="129">
        <v>0.80196041018770337</v>
      </c>
      <c r="D74" s="129">
        <v>0.86660888779501222</v>
      </c>
      <c r="E74" s="129">
        <v>0.85156704949915385</v>
      </c>
      <c r="F74" s="129">
        <v>0.86210299349467112</v>
      </c>
      <c r="G74" s="129">
        <v>0.84628246122965378</v>
      </c>
      <c r="H74" s="129">
        <v>0.77688415983082171</v>
      </c>
      <c r="I74" s="129">
        <v>0.79857463492413672</v>
      </c>
      <c r="J74" s="129">
        <v>0.75321171534209896</v>
      </c>
      <c r="K74" s="129">
        <v>0.75629981029948934</v>
      </c>
      <c r="L74" s="129">
        <v>0.75650247361841527</v>
      </c>
      <c r="M74" s="129">
        <v>0.75511013885066669</v>
      </c>
    </row>
    <row r="75" spans="1:18" s="114" customFormat="1" x14ac:dyDescent="0.2">
      <c r="A75" s="144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spans="1:18" s="143" customFormat="1" x14ac:dyDescent="0.2">
      <c r="A76" s="142" t="s">
        <v>111</v>
      </c>
      <c r="B76" s="133">
        <v>204</v>
      </c>
      <c r="C76" s="133">
        <v>196</v>
      </c>
      <c r="D76" s="133">
        <v>217</v>
      </c>
      <c r="E76" s="133">
        <v>211</v>
      </c>
      <c r="F76" s="133">
        <v>194</v>
      </c>
      <c r="G76" s="133">
        <v>194</v>
      </c>
      <c r="H76" s="133">
        <v>183</v>
      </c>
      <c r="I76" s="133">
        <v>187</v>
      </c>
      <c r="J76" s="133">
        <v>215</v>
      </c>
      <c r="K76" s="133">
        <v>216</v>
      </c>
      <c r="L76" s="133">
        <v>216</v>
      </c>
      <c r="M76" s="133">
        <v>243</v>
      </c>
    </row>
    <row r="77" spans="1:18" s="128" customFormat="1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</row>
    <row r="78" spans="1:18" s="143" customFormat="1" x14ac:dyDescent="0.2">
      <c r="A78" s="126" t="s">
        <v>112</v>
      </c>
      <c r="B78" s="145">
        <v>61</v>
      </c>
      <c r="C78" s="145">
        <v>24</v>
      </c>
      <c r="D78" s="145">
        <v>19</v>
      </c>
      <c r="E78" s="145">
        <v>26</v>
      </c>
      <c r="F78" s="145">
        <v>18</v>
      </c>
      <c r="G78" s="145">
        <v>87</v>
      </c>
      <c r="H78" s="145">
        <v>21</v>
      </c>
      <c r="I78" s="145">
        <v>16</v>
      </c>
      <c r="J78" s="145">
        <v>41</v>
      </c>
      <c r="K78" s="145">
        <v>11</v>
      </c>
      <c r="L78" s="145">
        <v>89</v>
      </c>
      <c r="M78" s="145">
        <v>44</v>
      </c>
    </row>
    <row r="79" spans="1:18" s="143" customFormat="1" ht="6.75" customHeight="1" x14ac:dyDescent="0.2">
      <c r="A79" s="128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1:18" s="115" customFormat="1" x14ac:dyDescent="0.2">
      <c r="A80" s="113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4" s="115" customFormat="1" ht="12.75" customHeight="1" x14ac:dyDescent="0.2">
      <c r="A81" s="146" t="s">
        <v>164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4" s="115" customFormat="1" x14ac:dyDescent="0.2">
      <c r="A82" s="147" t="s">
        <v>142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</row>
    <row r="83" spans="1:14" s="115" customFormat="1" ht="12" customHeight="1" x14ac:dyDescent="0.2">
      <c r="A83" s="114" t="s">
        <v>59</v>
      </c>
      <c r="B83" s="121">
        <v>0.66</v>
      </c>
      <c r="C83" s="121">
        <v>0.64666134775003803</v>
      </c>
      <c r="D83" s="121">
        <v>0.62673693039304745</v>
      </c>
      <c r="E83" s="121">
        <v>0.65718295389785319</v>
      </c>
      <c r="F83" s="121">
        <v>0.63355278921084168</v>
      </c>
      <c r="G83" s="121">
        <v>0.63972303196374192</v>
      </c>
      <c r="H83" s="121">
        <v>0.6851416708592849</v>
      </c>
      <c r="I83" s="121">
        <v>0.65965545297114103</v>
      </c>
      <c r="J83" s="121">
        <v>0.66279771663976583</v>
      </c>
      <c r="K83" s="121">
        <v>0.6523584462101375</v>
      </c>
      <c r="L83" s="121">
        <v>0.66500128090460087</v>
      </c>
      <c r="M83" s="121">
        <v>0.62537520521326129</v>
      </c>
      <c r="N83" s="212"/>
    </row>
    <row r="84" spans="1:14" s="115" customFormat="1" x14ac:dyDescent="0.2">
      <c r="A84" s="114" t="s">
        <v>60</v>
      </c>
      <c r="B84" s="121">
        <v>0.34</v>
      </c>
      <c r="C84" s="121">
        <v>0.35333865224996197</v>
      </c>
      <c r="D84" s="121">
        <v>0.37326306960695255</v>
      </c>
      <c r="E84" s="121">
        <v>0.34281704610214681</v>
      </c>
      <c r="F84" s="121">
        <v>0.36644721078915832</v>
      </c>
      <c r="G84" s="121">
        <v>0.36027696803625808</v>
      </c>
      <c r="H84" s="121">
        <v>0.3148583291407151</v>
      </c>
      <c r="I84" s="121">
        <v>0.34034454702885897</v>
      </c>
      <c r="J84" s="121">
        <v>0.33720228336023417</v>
      </c>
      <c r="K84" s="121">
        <v>0.3476415537898625</v>
      </c>
      <c r="L84" s="121">
        <v>0.33499871909539913</v>
      </c>
      <c r="M84" s="121">
        <v>0.37462479478673871</v>
      </c>
    </row>
    <row r="85" spans="1:14" s="115" customFormat="1" x14ac:dyDescent="0.2">
      <c r="A85" s="128" t="s">
        <v>61</v>
      </c>
      <c r="B85" s="129">
        <v>1</v>
      </c>
      <c r="C85" s="129">
        <v>1</v>
      </c>
      <c r="D85" s="129">
        <v>1</v>
      </c>
      <c r="E85" s="129">
        <v>1</v>
      </c>
      <c r="F85" s="129">
        <v>1</v>
      </c>
      <c r="G85" s="129">
        <v>1</v>
      </c>
      <c r="H85" s="129">
        <v>1</v>
      </c>
      <c r="I85" s="129">
        <v>1</v>
      </c>
      <c r="J85" s="129">
        <v>1</v>
      </c>
      <c r="K85" s="129">
        <v>1</v>
      </c>
      <c r="L85" s="129">
        <v>1</v>
      </c>
      <c r="M85" s="129">
        <v>1</v>
      </c>
    </row>
    <row r="86" spans="1:14" s="115" customFormat="1" x14ac:dyDescent="0.2">
      <c r="A86" s="130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1:14" s="115" customFormat="1" x14ac:dyDescent="0.2">
      <c r="A87" s="116" t="s">
        <v>121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</row>
    <row r="88" spans="1:14" s="115" customFormat="1" x14ac:dyDescent="0.2">
      <c r="A88" s="114" t="s">
        <v>149</v>
      </c>
      <c r="B88" s="121">
        <v>0.79</v>
      </c>
      <c r="C88" s="121">
        <v>0.79</v>
      </c>
      <c r="D88" s="121">
        <v>0.8</v>
      </c>
      <c r="E88" s="121">
        <v>0.82</v>
      </c>
      <c r="F88" s="121">
        <v>0.81</v>
      </c>
      <c r="G88" s="121">
        <v>0.81</v>
      </c>
      <c r="H88" s="121">
        <v>0.79800000000000004</v>
      </c>
      <c r="I88" s="121">
        <v>0.80049999999999988</v>
      </c>
      <c r="J88" s="121">
        <v>0.79500000000000004</v>
      </c>
      <c r="K88" s="121">
        <v>0.79200000000000004</v>
      </c>
      <c r="L88" s="121">
        <v>0.79600000000000004</v>
      </c>
      <c r="M88" s="121">
        <v>0.83199999999999996</v>
      </c>
    </row>
    <row r="89" spans="1:14" s="115" customFormat="1" x14ac:dyDescent="0.2">
      <c r="A89" s="113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1:14" s="115" customFormat="1" x14ac:dyDescent="0.2">
      <c r="A90" s="116" t="s">
        <v>129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</row>
    <row r="91" spans="1:14" s="115" customFormat="1" x14ac:dyDescent="0.2">
      <c r="A91" s="128" t="s">
        <v>166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</row>
    <row r="92" spans="1:14" s="115" customFormat="1" x14ac:dyDescent="0.2">
      <c r="A92" s="114" t="s">
        <v>62</v>
      </c>
      <c r="B92" s="118">
        <v>1667</v>
      </c>
      <c r="C92" s="118">
        <v>1531</v>
      </c>
      <c r="D92" s="118">
        <v>1461</v>
      </c>
      <c r="E92" s="118">
        <v>1521</v>
      </c>
      <c r="F92" s="118">
        <v>1522</v>
      </c>
      <c r="G92" s="118">
        <v>1522</v>
      </c>
      <c r="H92" s="118">
        <v>1529</v>
      </c>
      <c r="I92" s="118">
        <v>1540</v>
      </c>
      <c r="J92" s="118">
        <v>1619</v>
      </c>
      <c r="K92" s="118">
        <v>1691</v>
      </c>
      <c r="L92" s="118">
        <v>1691</v>
      </c>
      <c r="M92" s="118">
        <v>1810</v>
      </c>
    </row>
    <row r="93" spans="1:14" s="115" customFormat="1" x14ac:dyDescent="0.2">
      <c r="A93" s="114" t="s">
        <v>63</v>
      </c>
      <c r="B93" s="118">
        <v>5412</v>
      </c>
      <c r="C93" s="118">
        <v>5314</v>
      </c>
      <c r="D93" s="118">
        <v>5360</v>
      </c>
      <c r="E93" s="118">
        <v>5489</v>
      </c>
      <c r="F93" s="118">
        <v>5657</v>
      </c>
      <c r="G93" s="118">
        <v>5657</v>
      </c>
      <c r="H93" s="118">
        <v>5596</v>
      </c>
      <c r="I93" s="118">
        <v>5699</v>
      </c>
      <c r="J93" s="118">
        <v>5761</v>
      </c>
      <c r="K93" s="118">
        <v>5739</v>
      </c>
      <c r="L93" s="118">
        <v>5739</v>
      </c>
      <c r="M93" s="118">
        <v>5779</v>
      </c>
    </row>
    <row r="94" spans="1:14" s="115" customFormat="1" x14ac:dyDescent="0.2">
      <c r="A94" s="114" t="s">
        <v>64</v>
      </c>
      <c r="B94" s="118">
        <v>333</v>
      </c>
      <c r="C94" s="118">
        <v>372</v>
      </c>
      <c r="D94" s="118">
        <v>353</v>
      </c>
      <c r="E94" s="118">
        <v>367</v>
      </c>
      <c r="F94" s="118">
        <v>361</v>
      </c>
      <c r="G94" s="118">
        <v>361</v>
      </c>
      <c r="H94" s="118">
        <v>362</v>
      </c>
      <c r="I94" s="118">
        <v>311</v>
      </c>
      <c r="J94" s="118">
        <v>333</v>
      </c>
      <c r="K94" s="118">
        <v>286</v>
      </c>
      <c r="L94" s="118">
        <v>286</v>
      </c>
      <c r="M94" s="118">
        <v>259</v>
      </c>
    </row>
    <row r="95" spans="1:14" s="115" customFormat="1" x14ac:dyDescent="0.2">
      <c r="A95" s="114" t="s">
        <v>65</v>
      </c>
      <c r="B95" s="118">
        <v>179</v>
      </c>
      <c r="C95" s="118">
        <v>143</v>
      </c>
      <c r="D95" s="118">
        <v>136</v>
      </c>
      <c r="E95" s="118">
        <v>134</v>
      </c>
      <c r="F95" s="118">
        <v>113</v>
      </c>
      <c r="G95" s="118">
        <v>113</v>
      </c>
      <c r="H95" s="118">
        <v>92</v>
      </c>
      <c r="I95" s="118">
        <v>82</v>
      </c>
      <c r="J95" s="118">
        <v>103</v>
      </c>
      <c r="K95" s="118">
        <v>102</v>
      </c>
      <c r="L95" s="118">
        <v>102</v>
      </c>
      <c r="M95" s="118">
        <v>91</v>
      </c>
    </row>
    <row r="96" spans="1:14" s="115" customFormat="1" x14ac:dyDescent="0.2">
      <c r="A96" s="148" t="s">
        <v>157</v>
      </c>
      <c r="B96" s="118">
        <v>583</v>
      </c>
      <c r="C96" s="118">
        <v>535</v>
      </c>
      <c r="D96" s="118">
        <v>740</v>
      </c>
      <c r="E96" s="118">
        <v>681</v>
      </c>
      <c r="F96" s="118">
        <v>603</v>
      </c>
      <c r="G96" s="118">
        <v>603</v>
      </c>
      <c r="H96" s="118">
        <v>659</v>
      </c>
      <c r="I96" s="118">
        <v>684</v>
      </c>
      <c r="J96" s="118">
        <v>748</v>
      </c>
      <c r="K96" s="118">
        <v>706</v>
      </c>
      <c r="L96" s="118">
        <v>706</v>
      </c>
      <c r="M96" s="118">
        <v>628</v>
      </c>
    </row>
    <row r="97" spans="1:15" s="115" customFormat="1" x14ac:dyDescent="0.2">
      <c r="A97" s="128" t="s">
        <v>167</v>
      </c>
      <c r="B97" s="133">
        <v>8174</v>
      </c>
      <c r="C97" s="133">
        <v>7895</v>
      </c>
      <c r="D97" s="133">
        <v>8050</v>
      </c>
      <c r="E97" s="133">
        <v>8192</v>
      </c>
      <c r="F97" s="133">
        <v>8256</v>
      </c>
      <c r="G97" s="133">
        <v>8256</v>
      </c>
      <c r="H97" s="133">
        <v>8238</v>
      </c>
      <c r="I97" s="133">
        <v>8316</v>
      </c>
      <c r="J97" s="133">
        <v>8564</v>
      </c>
      <c r="K97" s="133">
        <v>8524</v>
      </c>
      <c r="L97" s="133">
        <v>8524</v>
      </c>
      <c r="M97" s="133">
        <v>8567</v>
      </c>
    </row>
    <row r="98" spans="1:15" s="115" customFormat="1" x14ac:dyDescent="0.2">
      <c r="A98" s="128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</row>
    <row r="99" spans="1:15" s="115" customFormat="1" x14ac:dyDescent="0.2">
      <c r="A99" s="142" t="s">
        <v>187</v>
      </c>
      <c r="B99" s="133">
        <v>2719</v>
      </c>
      <c r="C99" s="133">
        <v>1531</v>
      </c>
      <c r="D99" s="133">
        <v>844</v>
      </c>
      <c r="E99" s="133">
        <v>730</v>
      </c>
      <c r="F99" s="133">
        <v>588</v>
      </c>
      <c r="G99" s="133">
        <v>3693</v>
      </c>
      <c r="H99" s="133">
        <v>662</v>
      </c>
      <c r="I99" s="133">
        <v>730</v>
      </c>
      <c r="J99" s="133">
        <v>750</v>
      </c>
      <c r="K99" s="133">
        <v>573</v>
      </c>
      <c r="L99" s="133">
        <v>2715</v>
      </c>
      <c r="M99" s="133">
        <v>606</v>
      </c>
    </row>
    <row r="100" spans="1:15" s="115" customFormat="1" x14ac:dyDescent="0.2">
      <c r="A100" s="149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</row>
    <row r="101" spans="1:15" s="115" customFormat="1" x14ac:dyDescent="0.2">
      <c r="A101" s="150" t="s">
        <v>102</v>
      </c>
      <c r="B101" s="152">
        <v>0.2369740874895514</v>
      </c>
      <c r="C101" s="152">
        <v>0.24058255146338048</v>
      </c>
      <c r="D101" s="152">
        <v>0.24597669256381799</v>
      </c>
      <c r="E101" s="152">
        <v>0.25321597833446174</v>
      </c>
      <c r="F101" s="152">
        <v>0.251</v>
      </c>
      <c r="G101" s="152">
        <v>0.251</v>
      </c>
      <c r="H101" s="152">
        <v>0.2495</v>
      </c>
      <c r="I101" s="152">
        <v>0.25359999999999999</v>
      </c>
      <c r="J101" s="152">
        <v>0.2545</v>
      </c>
      <c r="K101" s="152">
        <v>0.25619999999999998</v>
      </c>
      <c r="L101" s="152">
        <v>0.25619999999999998</v>
      </c>
      <c r="M101" s="152">
        <v>0.26200000000000001</v>
      </c>
    </row>
    <row r="102" spans="1:15" s="143" customFormat="1" x14ac:dyDescent="0.2">
      <c r="A102" s="73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</row>
    <row r="103" spans="1:15" s="115" customFormat="1" x14ac:dyDescent="0.2">
      <c r="A103" s="134" t="s">
        <v>150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</row>
    <row r="104" spans="1:15" s="155" customFormat="1" ht="15" customHeight="1" x14ac:dyDescent="0.2">
      <c r="A104" s="114" t="s">
        <v>188</v>
      </c>
      <c r="B104" s="154">
        <v>0.12785875261705049</v>
      </c>
      <c r="C104" s="154">
        <v>0.13300000000000001</v>
      </c>
      <c r="D104" s="154">
        <v>0.14499999999999999</v>
      </c>
      <c r="E104" s="154">
        <v>0.153</v>
      </c>
      <c r="F104" s="154">
        <v>0.159</v>
      </c>
      <c r="G104" s="154">
        <v>0.159</v>
      </c>
      <c r="H104" s="154">
        <v>0.161</v>
      </c>
      <c r="I104" s="154">
        <v>0.159</v>
      </c>
      <c r="J104" s="154">
        <v>0.157</v>
      </c>
      <c r="K104" s="154">
        <v>0.15409999999999999</v>
      </c>
      <c r="L104" s="154">
        <v>0.15409999999999999</v>
      </c>
      <c r="M104" s="154">
        <v>0.154</v>
      </c>
    </row>
    <row r="105" spans="1:15" s="115" customFormat="1" ht="6" customHeight="1" x14ac:dyDescent="0.2">
      <c r="A105" s="65"/>
      <c r="B105" s="68"/>
      <c r="C105" s="68"/>
      <c r="D105" s="68"/>
      <c r="E105" s="68"/>
      <c r="F105" s="68"/>
      <c r="G105" s="68"/>
      <c r="H105" s="71"/>
      <c r="I105" s="71"/>
      <c r="J105" s="71"/>
      <c r="K105" s="71"/>
      <c r="L105" s="68"/>
      <c r="M105" s="71"/>
    </row>
    <row r="106" spans="1:15" s="115" customFormat="1" x14ac:dyDescent="0.2">
      <c r="A106" s="156" t="s">
        <v>156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</row>
    <row r="107" spans="1:15" s="115" customFormat="1" x14ac:dyDescent="0.2">
      <c r="A107" s="156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</row>
    <row r="108" spans="1:15" s="114" customFormat="1" x14ac:dyDescent="0.2">
      <c r="A108" s="147" t="s">
        <v>32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</row>
    <row r="109" spans="1:15" s="114" customFormat="1" x14ac:dyDescent="0.2">
      <c r="A109" s="114" t="s">
        <v>33</v>
      </c>
      <c r="B109" s="158">
        <v>62.505000000000003</v>
      </c>
      <c r="C109" s="158">
        <v>63.65</v>
      </c>
      <c r="D109" s="158">
        <v>65.63</v>
      </c>
      <c r="E109" s="158">
        <v>66.11</v>
      </c>
      <c r="F109" s="158">
        <v>66.251999999999995</v>
      </c>
      <c r="G109" s="158">
        <v>66.251999999999995</v>
      </c>
      <c r="H109" s="158">
        <v>67.525000000000006</v>
      </c>
      <c r="I109" s="158">
        <v>66.614999999999995</v>
      </c>
      <c r="J109" s="158">
        <v>67.924999999999997</v>
      </c>
      <c r="K109" s="158">
        <v>64.849999999999994</v>
      </c>
      <c r="L109" s="158">
        <v>64.849999999999994</v>
      </c>
      <c r="M109" s="158">
        <v>64.58</v>
      </c>
    </row>
    <row r="110" spans="1:15" s="114" customFormat="1" x14ac:dyDescent="0.2">
      <c r="A110" s="114" t="s">
        <v>34</v>
      </c>
      <c r="B110" s="158">
        <v>61.113382531641044</v>
      </c>
      <c r="C110" s="158">
        <v>63.45</v>
      </c>
      <c r="D110" s="158">
        <v>64.97</v>
      </c>
      <c r="E110" s="158">
        <v>65.908699999999996</v>
      </c>
      <c r="F110" s="158">
        <v>67.523075000000006</v>
      </c>
      <c r="G110" s="158">
        <v>65.463316080562961</v>
      </c>
      <c r="H110" s="158">
        <v>66.892799999999994</v>
      </c>
      <c r="I110" s="158">
        <v>66.947299999999998</v>
      </c>
      <c r="J110" s="158">
        <v>67.415599999999998</v>
      </c>
      <c r="K110" s="158">
        <v>67.019060846560834</v>
      </c>
      <c r="L110" s="158">
        <v>67.068695124155468</v>
      </c>
      <c r="M110" s="158">
        <v>64.450199999999995</v>
      </c>
      <c r="N110" s="211"/>
      <c r="O110" s="210"/>
    </row>
    <row r="111" spans="1:15" s="114" customFormat="1" x14ac:dyDescent="0.2">
      <c r="B111" s="93"/>
      <c r="C111" s="93"/>
      <c r="D111" s="93"/>
      <c r="E111" s="158"/>
      <c r="F111" s="158"/>
      <c r="G111" s="158"/>
      <c r="H111" s="93"/>
      <c r="I111" s="93"/>
      <c r="J111" s="93"/>
      <c r="K111" s="93"/>
      <c r="L111" s="158"/>
      <c r="M111" s="93"/>
    </row>
    <row r="112" spans="1:15" s="114" customFormat="1" x14ac:dyDescent="0.2">
      <c r="A112" s="147" t="s">
        <v>104</v>
      </c>
      <c r="B112" s="159"/>
      <c r="C112" s="159"/>
      <c r="D112" s="159"/>
      <c r="E112" s="158"/>
      <c r="F112" s="158"/>
      <c r="G112" s="158"/>
      <c r="H112" s="159"/>
      <c r="I112" s="159"/>
      <c r="J112" s="159"/>
      <c r="K112" s="159"/>
      <c r="L112" s="158"/>
      <c r="M112" s="159"/>
    </row>
    <row r="113" spans="1:13" s="114" customFormat="1" x14ac:dyDescent="0.2">
      <c r="A113" s="114" t="s">
        <v>33</v>
      </c>
      <c r="B113" s="158">
        <v>67.305000000000007</v>
      </c>
      <c r="C113" s="158">
        <v>71.173000000000002</v>
      </c>
      <c r="D113" s="158">
        <v>73.572000000000003</v>
      </c>
      <c r="E113" s="158">
        <v>72.085999999999999</v>
      </c>
      <c r="F113" s="158">
        <v>75.388000000000005</v>
      </c>
      <c r="G113" s="158">
        <v>75.388000000000005</v>
      </c>
      <c r="H113" s="158">
        <v>75.231999999999999</v>
      </c>
      <c r="I113" s="158">
        <v>74.42</v>
      </c>
      <c r="J113" s="158">
        <v>71.656999999999996</v>
      </c>
      <c r="K113" s="158">
        <v>69.292500000000004</v>
      </c>
      <c r="L113" s="158">
        <v>69.292500000000004</v>
      </c>
      <c r="M113" s="158">
        <v>73.685000000000002</v>
      </c>
    </row>
    <row r="114" spans="1:13" s="114" customFormat="1" ht="15.75" customHeight="1" x14ac:dyDescent="0.2">
      <c r="A114" s="114" t="s">
        <v>34</v>
      </c>
      <c r="B114" s="158">
        <v>77.446351348022461</v>
      </c>
      <c r="C114" s="158">
        <v>70.172406060606065</v>
      </c>
      <c r="D114" s="158">
        <v>72.319129710144921</v>
      </c>
      <c r="E114" s="158">
        <v>72.132222222222211</v>
      </c>
      <c r="F114" s="158">
        <v>74.450166666666675</v>
      </c>
      <c r="G114" s="158">
        <v>72.268481164909971</v>
      </c>
      <c r="H114" s="158">
        <v>75.570300000000003</v>
      </c>
      <c r="I114" s="158">
        <v>74.703900000000004</v>
      </c>
      <c r="J114" s="158">
        <v>72.744299999999996</v>
      </c>
      <c r="K114" s="158">
        <v>71.378197089947093</v>
      </c>
      <c r="L114" s="158">
        <v>73.596446742487544</v>
      </c>
      <c r="M114" s="158">
        <v>70.936800000000005</v>
      </c>
    </row>
    <row r="115" spans="1:13" s="114" customFormat="1" x14ac:dyDescent="0.2">
      <c r="B115" s="93"/>
      <c r="C115" s="93"/>
      <c r="D115" s="93"/>
      <c r="E115" s="158"/>
      <c r="F115" s="158"/>
      <c r="G115" s="158"/>
      <c r="H115" s="93"/>
      <c r="I115" s="93"/>
      <c r="J115" s="93"/>
      <c r="K115" s="93"/>
      <c r="L115" s="158"/>
      <c r="M115" s="93"/>
    </row>
    <row r="116" spans="1:13" s="114" customFormat="1" x14ac:dyDescent="0.2">
      <c r="A116" s="147" t="s">
        <v>105</v>
      </c>
      <c r="B116" s="93"/>
      <c r="C116" s="93"/>
      <c r="D116" s="93"/>
      <c r="E116" s="158"/>
      <c r="F116" s="158"/>
      <c r="G116" s="158"/>
      <c r="H116" s="93"/>
      <c r="I116" s="93"/>
      <c r="J116" s="93"/>
      <c r="K116" s="93"/>
      <c r="L116" s="158"/>
      <c r="M116" s="93"/>
    </row>
    <row r="117" spans="1:13" s="114" customFormat="1" x14ac:dyDescent="0.2">
      <c r="A117" s="114" t="s">
        <v>33</v>
      </c>
      <c r="B117" s="158">
        <v>92.494</v>
      </c>
      <c r="C117" s="158">
        <v>100.051</v>
      </c>
      <c r="D117" s="158">
        <v>99.631</v>
      </c>
      <c r="E117" s="158">
        <v>97.988</v>
      </c>
      <c r="F117" s="158">
        <v>95.456000000000003</v>
      </c>
      <c r="G117" s="158">
        <v>95.456000000000003</v>
      </c>
      <c r="H117" s="158">
        <v>90.894999999999996</v>
      </c>
      <c r="I117" s="158">
        <v>86.441999999999993</v>
      </c>
      <c r="J117" s="158">
        <v>83.462000000000003</v>
      </c>
      <c r="K117" s="158">
        <v>80.902500000000003</v>
      </c>
      <c r="L117" s="158">
        <v>80.902500000000003</v>
      </c>
      <c r="M117" s="158">
        <v>83.76</v>
      </c>
    </row>
    <row r="118" spans="1:13" s="114" customFormat="1" x14ac:dyDescent="0.2">
      <c r="A118" s="114" t="s">
        <v>34</v>
      </c>
      <c r="B118" s="158">
        <v>98.511685366830633</v>
      </c>
      <c r="C118" s="158">
        <v>97.331358249158257</v>
      </c>
      <c r="D118" s="158">
        <v>100.71429722222221</v>
      </c>
      <c r="E118" s="158">
        <v>100.07223333333333</v>
      </c>
      <c r="F118" s="158">
        <v>96.704049999999981</v>
      </c>
      <c r="G118" s="158">
        <v>98.705484701178435</v>
      </c>
      <c r="H118" s="158">
        <v>96.030239750445631</v>
      </c>
      <c r="I118" s="158">
        <v>88.005573015873026</v>
      </c>
      <c r="J118" s="158">
        <v>83.692806106174515</v>
      </c>
      <c r="K118" s="158">
        <v>82.975345238095244</v>
      </c>
      <c r="L118" s="158">
        <v>87.6759910276471</v>
      </c>
      <c r="M118" s="158">
        <v>82.433700000000002</v>
      </c>
    </row>
    <row r="119" spans="1:13" s="114" customFormat="1" x14ac:dyDescent="0.2">
      <c r="B119" s="93"/>
      <c r="C119" s="93"/>
      <c r="D119" s="93"/>
      <c r="E119" s="158"/>
      <c r="F119" s="158"/>
      <c r="G119" s="158"/>
      <c r="H119" s="93"/>
      <c r="I119" s="93"/>
      <c r="J119" s="93"/>
      <c r="K119" s="93"/>
      <c r="L119" s="158"/>
      <c r="M119" s="93"/>
    </row>
    <row r="120" spans="1:13" s="114" customFormat="1" x14ac:dyDescent="0.2">
      <c r="A120" s="147" t="s">
        <v>103</v>
      </c>
      <c r="B120" s="93"/>
      <c r="C120" s="93"/>
      <c r="D120" s="93"/>
      <c r="E120" s="158"/>
      <c r="F120" s="158"/>
      <c r="G120" s="158"/>
      <c r="H120" s="93"/>
      <c r="I120" s="93"/>
      <c r="J120" s="93"/>
      <c r="K120" s="93"/>
      <c r="L120" s="158"/>
      <c r="M120" s="93"/>
    </row>
    <row r="121" spans="1:13" s="114" customFormat="1" x14ac:dyDescent="0.2">
      <c r="A121" s="114" t="s">
        <v>33</v>
      </c>
      <c r="B121" s="158">
        <v>5.1289999999999996</v>
      </c>
      <c r="C121" s="158">
        <v>5.2030000000000003</v>
      </c>
      <c r="D121" s="158">
        <v>4.7439999999999998</v>
      </c>
      <c r="E121" s="158">
        <v>4.2327000000000004</v>
      </c>
      <c r="F121" s="158">
        <v>4.5019999999999998</v>
      </c>
      <c r="G121" s="158">
        <v>4.5019999999999998</v>
      </c>
      <c r="H121" s="158">
        <v>4.55</v>
      </c>
      <c r="I121" s="158">
        <v>4.8120000000000003</v>
      </c>
      <c r="J121" s="158">
        <v>4.96</v>
      </c>
      <c r="K121" s="158">
        <v>4.8499999999999996</v>
      </c>
      <c r="L121" s="158">
        <v>4.8499999999999996</v>
      </c>
      <c r="M121" s="158">
        <v>4.952</v>
      </c>
    </row>
    <row r="122" spans="1:13" s="114" customFormat="1" x14ac:dyDescent="0.2">
      <c r="A122" s="160" t="s">
        <v>34</v>
      </c>
      <c r="B122" s="161">
        <v>5.5345547658542147</v>
      </c>
      <c r="C122" s="161">
        <v>5.25210909090909</v>
      </c>
      <c r="D122" s="161">
        <v>5.0054971014492766</v>
      </c>
      <c r="E122" s="161">
        <v>4.6511763888888895</v>
      </c>
      <c r="F122" s="161">
        <v>4.2605666666666666</v>
      </c>
      <c r="G122" s="161">
        <v>4.7923373119784802</v>
      </c>
      <c r="H122" s="161">
        <v>4.4564000000000004</v>
      </c>
      <c r="I122" s="161">
        <v>4.7518000000000002</v>
      </c>
      <c r="J122" s="161">
        <v>4.8357999999999999</v>
      </c>
      <c r="K122" s="161">
        <v>5.0535555555555556</v>
      </c>
      <c r="L122" s="161">
        <v>4.7759782329877725</v>
      </c>
      <c r="M122" s="161">
        <v>4.883</v>
      </c>
    </row>
    <row r="123" spans="1:13" s="114" customFormat="1" x14ac:dyDescent="0.2">
      <c r="A123" s="113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s="114" customFormat="1" x14ac:dyDescent="0.2">
      <c r="A124" s="134" t="s">
        <v>143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</row>
    <row r="125" spans="1:13" s="114" customFormat="1" x14ac:dyDescent="0.2">
      <c r="A125" s="114" t="s">
        <v>106</v>
      </c>
      <c r="B125" s="121">
        <v>0.78379029423731361</v>
      </c>
      <c r="C125" s="121">
        <v>0.80569870581631342</v>
      </c>
      <c r="D125" s="121">
        <v>0.78794193552445368</v>
      </c>
      <c r="E125" s="121">
        <v>0.7895195827913517</v>
      </c>
      <c r="F125" s="121">
        <v>0.80270134516529068</v>
      </c>
      <c r="G125" s="121">
        <v>0.79627875328652509</v>
      </c>
      <c r="H125" s="121">
        <v>0.79977616158741827</v>
      </c>
      <c r="I125" s="121">
        <v>0.77539231796788632</v>
      </c>
      <c r="J125" s="121">
        <v>0.76829655221008464</v>
      </c>
      <c r="K125" s="121">
        <v>0.74338700094553412</v>
      </c>
      <c r="L125" s="121">
        <v>0.7591175107790552</v>
      </c>
      <c r="M125" s="121">
        <v>0.75944110154521904</v>
      </c>
    </row>
    <row r="126" spans="1:13" s="114" customFormat="1" x14ac:dyDescent="0.2">
      <c r="A126" s="114" t="s">
        <v>107</v>
      </c>
      <c r="B126" s="121">
        <v>1.7438567298676749E-2</v>
      </c>
      <c r="C126" s="121">
        <v>1.6453455113715112E-2</v>
      </c>
      <c r="D126" s="121">
        <v>1.2412178550071444E-2</v>
      </c>
      <c r="E126" s="121">
        <v>1.2058525254472471E-2</v>
      </c>
      <c r="F126" s="121">
        <v>1.3109669356013605E-2</v>
      </c>
      <c r="G126" s="121">
        <v>1.3457592444087004E-2</v>
      </c>
      <c r="H126" s="121">
        <v>1.3726199884909899E-2</v>
      </c>
      <c r="I126" s="121">
        <v>1.4569648175410949E-2</v>
      </c>
      <c r="J126" s="121">
        <v>1.3334045301930036E-2</v>
      </c>
      <c r="K126" s="121">
        <v>7.7766183220602577E-3</v>
      </c>
      <c r="L126" s="121">
        <v>1.1447942808687458E-2</v>
      </c>
      <c r="M126" s="121">
        <v>1.2066301367777005E-2</v>
      </c>
    </row>
    <row r="127" spans="1:13" s="114" customFormat="1" x14ac:dyDescent="0.2">
      <c r="A127" s="114" t="s">
        <v>108</v>
      </c>
      <c r="B127" s="121">
        <v>8.1398515948774591E-2</v>
      </c>
      <c r="C127" s="121">
        <v>7.8992865736304527E-2</v>
      </c>
      <c r="D127" s="121">
        <v>8.0442993736890941E-2</v>
      </c>
      <c r="E127" s="121">
        <v>7.8896040728251543E-2</v>
      </c>
      <c r="F127" s="121">
        <v>8.4021818190624514E-2</v>
      </c>
      <c r="G127" s="121">
        <v>8.0604709360319521E-2</v>
      </c>
      <c r="H127" s="121">
        <v>8.1290966995112249E-2</v>
      </c>
      <c r="I127" s="121">
        <v>7.8013856912086177E-2</v>
      </c>
      <c r="J127" s="121">
        <v>9.9406825740732299E-2</v>
      </c>
      <c r="K127" s="121">
        <v>0.1261246179435751</v>
      </c>
      <c r="L127" s="121">
        <v>9.9665860169115245E-2</v>
      </c>
      <c r="M127" s="121">
        <v>0.12001848909178742</v>
      </c>
    </row>
    <row r="128" spans="1:13" s="114" customFormat="1" x14ac:dyDescent="0.2">
      <c r="A128" s="114" t="s">
        <v>109</v>
      </c>
      <c r="B128" s="121">
        <v>7.4693876262218656E-2</v>
      </c>
      <c r="C128" s="121">
        <v>7.0539200489967563E-2</v>
      </c>
      <c r="D128" s="121">
        <v>7.1430925223780417E-2</v>
      </c>
      <c r="E128" s="121">
        <v>6.6249249258399479E-2</v>
      </c>
      <c r="F128" s="121">
        <v>6.3278921758182061E-2</v>
      </c>
      <c r="G128" s="121">
        <v>6.7843622214098745E-2</v>
      </c>
      <c r="H128" s="121">
        <v>6.7713836142595824E-2</v>
      </c>
      <c r="I128" s="121">
        <v>7.5725536437305979E-2</v>
      </c>
      <c r="J128" s="121">
        <v>8.3058200546459487E-2</v>
      </c>
      <c r="K128" s="121">
        <v>7.8351558103555097E-2</v>
      </c>
      <c r="L128" s="121">
        <v>7.5700451758513199E-2</v>
      </c>
      <c r="M128" s="121">
        <v>8.2382292440564747E-2</v>
      </c>
    </row>
    <row r="129" spans="1:13" s="114" customFormat="1" x14ac:dyDescent="0.2">
      <c r="A129" s="114" t="s">
        <v>141</v>
      </c>
      <c r="B129" s="121">
        <v>4.2678746253016396E-2</v>
      </c>
      <c r="C129" s="121">
        <v>2.8315772843699311E-2</v>
      </c>
      <c r="D129" s="121">
        <v>4.7771966964803403E-2</v>
      </c>
      <c r="E129" s="121">
        <v>5.3276601967524713E-2</v>
      </c>
      <c r="F129" s="121">
        <v>3.6888245529889084E-2</v>
      </c>
      <c r="G129" s="121">
        <v>4.1815322694969598E-2</v>
      </c>
      <c r="H129" s="121">
        <v>3.7492835389963883E-2</v>
      </c>
      <c r="I129" s="121">
        <v>5.6298640507310517E-2</v>
      </c>
      <c r="J129" s="121">
        <v>3.5904376200793411E-2</v>
      </c>
      <c r="K129" s="121">
        <v>4.4360204685275288E-2</v>
      </c>
      <c r="L129" s="121">
        <v>5.4068234484628913E-2</v>
      </c>
      <c r="M129" s="121">
        <v>2.609181555465185E-2</v>
      </c>
    </row>
    <row r="130" spans="1:13" s="128" customFormat="1" x14ac:dyDescent="0.2">
      <c r="A130" s="126" t="s">
        <v>61</v>
      </c>
      <c r="B130" s="127">
        <v>1</v>
      </c>
      <c r="C130" s="127">
        <v>0.99999999999999989</v>
      </c>
      <c r="D130" s="127">
        <v>0.99999999999999978</v>
      </c>
      <c r="E130" s="127">
        <v>0.99999999999999989</v>
      </c>
      <c r="F130" s="127">
        <v>1</v>
      </c>
      <c r="G130" s="152">
        <v>0.99999999999999989</v>
      </c>
      <c r="H130" s="152">
        <v>1.0000000000000002</v>
      </c>
      <c r="I130" s="152">
        <v>0.99999999999999989</v>
      </c>
      <c r="J130" s="152">
        <v>1</v>
      </c>
      <c r="K130" s="152">
        <v>0.99999999999999978</v>
      </c>
      <c r="L130" s="152">
        <v>1</v>
      </c>
      <c r="M130" s="152">
        <v>1</v>
      </c>
    </row>
    <row r="131" spans="1:13" s="114" customFormat="1" x14ac:dyDescent="0.2">
      <c r="A131" s="65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</row>
    <row r="132" spans="1:13" s="114" customFormat="1" x14ac:dyDescent="0.2">
      <c r="A132" s="151" t="s">
        <v>155</v>
      </c>
      <c r="B132" s="163">
        <v>0.27678915664426545</v>
      </c>
      <c r="C132" s="163">
        <v>0.33589341234490916</v>
      </c>
      <c r="D132" s="163">
        <v>0.28354632587859435</v>
      </c>
      <c r="E132" s="163">
        <v>0.33956251197595727</v>
      </c>
      <c r="F132" s="163">
        <v>0.23282964741986076</v>
      </c>
      <c r="G132" s="163">
        <v>0.29881145132467435</v>
      </c>
      <c r="H132" s="163">
        <v>0.32570551316205382</v>
      </c>
      <c r="I132" s="163">
        <v>0.2957801006581493</v>
      </c>
      <c r="J132" s="163">
        <v>0.3017447887176718</v>
      </c>
      <c r="K132" s="152">
        <v>0.45583612209714974</v>
      </c>
      <c r="L132" s="163">
        <v>0.31628876980802995</v>
      </c>
      <c r="M132" s="152">
        <v>0.32045297388936117</v>
      </c>
    </row>
    <row r="133" spans="1:13" s="114" customFormat="1" x14ac:dyDescent="0.2">
      <c r="A133" s="7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</row>
    <row r="134" spans="1:13" s="114" customFormat="1" x14ac:dyDescent="0.2">
      <c r="A134" s="135" t="s">
        <v>154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1:13" s="114" customFormat="1" x14ac:dyDescent="0.2">
      <c r="A135" s="148" t="s">
        <v>151</v>
      </c>
      <c r="B135" s="118">
        <v>63</v>
      </c>
      <c r="C135" s="118">
        <v>55</v>
      </c>
      <c r="D135" s="118">
        <v>63</v>
      </c>
      <c r="E135" s="118">
        <v>73</v>
      </c>
      <c r="F135" s="118">
        <v>65</v>
      </c>
      <c r="G135" s="118">
        <v>65</v>
      </c>
      <c r="H135" s="118">
        <v>63.783550408416609</v>
      </c>
      <c r="I135" s="118">
        <v>64.438359622998462</v>
      </c>
      <c r="J135" s="118">
        <v>62.381735078769687</v>
      </c>
      <c r="K135" s="118">
        <v>58.426950321100684</v>
      </c>
      <c r="L135" s="118">
        <v>58.426950321100684</v>
      </c>
      <c r="M135" s="118">
        <v>63.52323801756144</v>
      </c>
    </row>
    <row r="136" spans="1:13" s="114" customFormat="1" x14ac:dyDescent="0.2">
      <c r="A136" s="164" t="s">
        <v>152</v>
      </c>
      <c r="B136" s="165">
        <v>24</v>
      </c>
      <c r="C136" s="165">
        <v>31</v>
      </c>
      <c r="D136" s="165">
        <v>28</v>
      </c>
      <c r="E136" s="165">
        <v>28</v>
      </c>
      <c r="F136" s="165">
        <v>29</v>
      </c>
      <c r="G136" s="165">
        <v>29</v>
      </c>
      <c r="H136" s="165">
        <v>33.275081087550411</v>
      </c>
      <c r="I136" s="165">
        <v>32.614104802826787</v>
      </c>
      <c r="J136" s="165">
        <v>28.706617452331223</v>
      </c>
      <c r="K136" s="165">
        <v>32.661402210000226</v>
      </c>
      <c r="L136" s="165">
        <v>32.661402210000226</v>
      </c>
      <c r="M136" s="165">
        <v>30.996797296424674</v>
      </c>
    </row>
    <row r="137" spans="1:13" s="114" customFormat="1" x14ac:dyDescent="0.2">
      <c r="A137" s="111" t="s">
        <v>61</v>
      </c>
      <c r="B137" s="133">
        <v>87</v>
      </c>
      <c r="C137" s="133">
        <v>86</v>
      </c>
      <c r="D137" s="133">
        <v>91</v>
      </c>
      <c r="E137" s="133">
        <v>101</v>
      </c>
      <c r="F137" s="133">
        <v>94</v>
      </c>
      <c r="G137" s="133">
        <v>94</v>
      </c>
      <c r="H137" s="133">
        <v>97.05863149596702</v>
      </c>
      <c r="I137" s="133">
        <v>97.052464425825249</v>
      </c>
      <c r="J137" s="133">
        <v>91.088352531100909</v>
      </c>
      <c r="K137" s="133">
        <v>91.088352531100909</v>
      </c>
      <c r="L137" s="133">
        <v>91.088352531100909</v>
      </c>
      <c r="M137" s="133">
        <v>94.520035313986114</v>
      </c>
    </row>
    <row r="138" spans="1:13" s="114" customFormat="1" x14ac:dyDescent="0.2">
      <c r="A138" s="148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1:13" s="114" customFormat="1" x14ac:dyDescent="0.2">
      <c r="A139" s="157" t="s">
        <v>168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</row>
    <row r="140" spans="1:13" s="114" customFormat="1" x14ac:dyDescent="0.2">
      <c r="A140" s="73" t="s">
        <v>119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1:13" s="114" customFormat="1" x14ac:dyDescent="0.2">
      <c r="A141" s="69" t="s">
        <v>113</v>
      </c>
      <c r="B141" s="159">
        <v>9.0700991920646332E-3</v>
      </c>
      <c r="C141" s="159">
        <v>1.3071697564807543E-2</v>
      </c>
      <c r="D141" s="159">
        <v>7.7550025142857151E-3</v>
      </c>
      <c r="E141" s="159">
        <v>1.0992899712600212E-2</v>
      </c>
      <c r="F141" s="159">
        <v>1.201142078729699E-2</v>
      </c>
      <c r="G141" s="159">
        <v>1.201142078729699E-2</v>
      </c>
      <c r="H141" s="159">
        <v>1.906398237689744E-2</v>
      </c>
      <c r="I141" s="159">
        <v>2.4777516775501014E-2</v>
      </c>
      <c r="J141" s="159">
        <v>2.0198145896209052E-2</v>
      </c>
      <c r="K141" s="159">
        <v>1.5043167695065536E-2</v>
      </c>
      <c r="L141" s="159">
        <v>1.5043167695065536E-2</v>
      </c>
      <c r="M141" s="159">
        <v>2.0829303841501241E-2</v>
      </c>
    </row>
    <row r="142" spans="1:13" s="114" customFormat="1" x14ac:dyDescent="0.2">
      <c r="A142" s="166" t="s">
        <v>114</v>
      </c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</row>
    <row r="143" spans="1:13" s="114" customFormat="1" x14ac:dyDescent="0.2">
      <c r="A143" s="69" t="s">
        <v>115</v>
      </c>
      <c r="B143" s="159">
        <v>28.416879368050552</v>
      </c>
      <c r="C143" s="159">
        <v>39.423132132453404</v>
      </c>
      <c r="D143" s="159">
        <v>40.492052415548102</v>
      </c>
      <c r="E143" s="159">
        <v>36.336013762967497</v>
      </c>
      <c r="F143" s="159">
        <v>38.589336121475604</v>
      </c>
      <c r="G143" s="159">
        <v>38.589336121475604</v>
      </c>
      <c r="H143" s="159">
        <v>38.620060377267677</v>
      </c>
      <c r="I143" s="159">
        <v>51.24</v>
      </c>
      <c r="J143" s="159">
        <v>44.287744157933354</v>
      </c>
      <c r="K143" s="159">
        <v>47.220350047416723</v>
      </c>
      <c r="L143" s="159">
        <v>47.220350047416723</v>
      </c>
      <c r="M143" s="159">
        <v>24.837243826432154</v>
      </c>
    </row>
    <row r="144" spans="1:13" s="114" customFormat="1" x14ac:dyDescent="0.2">
      <c r="A144" s="69" t="s">
        <v>116</v>
      </c>
      <c r="B144" s="159">
        <v>1.9747864738820893</v>
      </c>
      <c r="C144" s="159">
        <v>1.965778139041634</v>
      </c>
      <c r="D144" s="159">
        <v>2.1842177883428566</v>
      </c>
      <c r="E144" s="159">
        <v>2.0325241872636512</v>
      </c>
      <c r="F144" s="159">
        <v>2.0489688255448892</v>
      </c>
      <c r="G144" s="159">
        <v>2.0489688255448892</v>
      </c>
      <c r="H144" s="159">
        <v>2.1122184506479078</v>
      </c>
      <c r="I144" s="159">
        <v>0.81309432635292356</v>
      </c>
      <c r="J144" s="159">
        <v>4.2783881928597713</v>
      </c>
      <c r="K144" s="159">
        <v>2.289294525828836</v>
      </c>
      <c r="L144" s="159">
        <v>2.289294525828836</v>
      </c>
      <c r="M144" s="159">
        <v>4.3116406008052026</v>
      </c>
    </row>
    <row r="145" spans="1:15" s="114" customFormat="1" ht="4.5" customHeight="1" x14ac:dyDescent="0.2">
      <c r="A145" s="6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</row>
    <row r="146" spans="1:15" s="114" customFormat="1" x14ac:dyDescent="0.2">
      <c r="A146" s="166" t="s">
        <v>118</v>
      </c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</row>
    <row r="147" spans="1:15" s="114" customFormat="1" x14ac:dyDescent="0.2">
      <c r="A147" s="69" t="s">
        <v>117</v>
      </c>
      <c r="B147" s="159">
        <v>0.16062714982801374</v>
      </c>
      <c r="C147" s="159">
        <v>0.15758051846032992</v>
      </c>
      <c r="D147" s="159">
        <v>0.18712380952380953</v>
      </c>
      <c r="E147" s="159">
        <v>0.18832249281500529</v>
      </c>
      <c r="F147" s="159">
        <v>3.1395278633097871E-2</v>
      </c>
      <c r="G147" s="159">
        <v>3.1395278633097871E-2</v>
      </c>
      <c r="H147" s="159">
        <v>0.26624628374676046</v>
      </c>
      <c r="I147" s="83">
        <v>0.26534564287322671</v>
      </c>
      <c r="J147" s="83">
        <v>0.26167533923898917</v>
      </c>
      <c r="K147" s="83">
        <v>0.30276021588280649</v>
      </c>
      <c r="L147" s="159">
        <v>0.30276021588280649</v>
      </c>
      <c r="M147" s="159">
        <v>0.30276021588280649</v>
      </c>
    </row>
    <row r="148" spans="1:15" s="114" customFormat="1" x14ac:dyDescent="0.2">
      <c r="A148" s="69"/>
      <c r="B148" s="159"/>
      <c r="C148" s="159"/>
      <c r="D148" s="159"/>
      <c r="E148" s="159"/>
      <c r="F148" s="159"/>
      <c r="G148" s="159"/>
      <c r="H148" s="159"/>
      <c r="I148" s="83"/>
      <c r="J148" s="83"/>
      <c r="K148" s="83"/>
      <c r="L148" s="159"/>
      <c r="M148" s="159"/>
    </row>
    <row r="149" spans="1:15" s="114" customFormat="1" x14ac:dyDescent="0.2">
      <c r="A149" s="151" t="s">
        <v>61</v>
      </c>
      <c r="B149" s="167">
        <v>30.561363090952721</v>
      </c>
      <c r="C149" s="167">
        <v>41.559562487520168</v>
      </c>
      <c r="D149" s="167">
        <v>42.871149015929056</v>
      </c>
      <c r="E149" s="167">
        <v>38.567853342758752</v>
      </c>
      <c r="F149" s="167">
        <v>40.681711646440888</v>
      </c>
      <c r="G149" s="167">
        <v>40.681711646440888</v>
      </c>
      <c r="H149" s="167">
        <v>41.017589094039245</v>
      </c>
      <c r="I149" s="167">
        <v>52.343217486001656</v>
      </c>
      <c r="J149" s="167">
        <v>48.848005835928326</v>
      </c>
      <c r="K149" s="167">
        <v>49.827447956823434</v>
      </c>
      <c r="L149" s="167">
        <v>49.827447956823434</v>
      </c>
      <c r="M149" s="167">
        <v>29.472473946961664</v>
      </c>
    </row>
    <row r="150" spans="1:15" s="114" customFormat="1" x14ac:dyDescent="0.2">
      <c r="A150" s="54"/>
      <c r="B150" s="168"/>
      <c r="C150" s="168">
        <v>63.65</v>
      </c>
      <c r="D150" s="168">
        <v>65.625</v>
      </c>
      <c r="E150" s="168">
        <v>66.11</v>
      </c>
      <c r="F150" s="169"/>
      <c r="G150" s="168">
        <v>66.11</v>
      </c>
      <c r="H150" s="168">
        <v>63.65</v>
      </c>
      <c r="I150" s="168">
        <v>63.65</v>
      </c>
      <c r="J150" s="168">
        <v>63.65</v>
      </c>
      <c r="K150" s="168">
        <v>63.65</v>
      </c>
      <c r="L150" s="168">
        <v>66.11</v>
      </c>
      <c r="M150" s="168">
        <v>63.65</v>
      </c>
    </row>
    <row r="151" spans="1:15" s="114" customFormat="1" x14ac:dyDescent="0.2">
      <c r="A151" s="73" t="s">
        <v>268</v>
      </c>
      <c r="B151" s="83">
        <v>15.026637131659866</v>
      </c>
      <c r="C151" s="83">
        <v>12.748090997745484</v>
      </c>
      <c r="D151" s="83">
        <v>12.915077001238002</v>
      </c>
      <c r="E151" s="83">
        <v>20.923426775847069</v>
      </c>
      <c r="F151" s="159">
        <v>15.328095755599833</v>
      </c>
      <c r="G151" s="159">
        <v>15.328095755599833</v>
      </c>
      <c r="H151" s="83">
        <v>27.367964322843392</v>
      </c>
      <c r="I151" s="83">
        <v>23.293353917586131</v>
      </c>
      <c r="J151" s="83">
        <v>29.499990756275302</v>
      </c>
      <c r="K151" s="83">
        <v>33.794369601767286</v>
      </c>
      <c r="L151" s="159">
        <v>33.794369601767286</v>
      </c>
      <c r="M151" s="159">
        <v>36.468319147259223</v>
      </c>
      <c r="O151" s="210"/>
    </row>
    <row r="152" spans="1:15" s="114" customFormat="1" x14ac:dyDescent="0.2">
      <c r="A152" s="54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</row>
    <row r="153" spans="1:15" s="114" customFormat="1" x14ac:dyDescent="0.2">
      <c r="A153" s="170" t="s">
        <v>169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</row>
    <row r="154" spans="1:15" s="114" customFormat="1" ht="15" customHeight="1" x14ac:dyDescent="0.2">
      <c r="A154" s="73" t="s">
        <v>144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</row>
    <row r="155" spans="1:15" s="114" customFormat="1" x14ac:dyDescent="0.2">
      <c r="A155" s="69" t="s">
        <v>145</v>
      </c>
      <c r="B155" s="92">
        <v>27.847164226861853</v>
      </c>
      <c r="C155" s="92">
        <v>19.990835133189346</v>
      </c>
      <c r="D155" s="92">
        <v>23.628680481487123</v>
      </c>
      <c r="E155" s="92">
        <v>22.048680481487125</v>
      </c>
      <c r="F155" s="94">
        <v>22.416651572782712</v>
      </c>
      <c r="G155" s="92">
        <v>22.416651572782712</v>
      </c>
      <c r="H155" s="92">
        <v>18.333097868743586</v>
      </c>
      <c r="I155" s="94">
        <v>26.23441041807401</v>
      </c>
      <c r="J155" s="94">
        <v>20.284410418074007</v>
      </c>
      <c r="K155" s="94">
        <v>19.98223592906708</v>
      </c>
      <c r="L155" s="92">
        <v>19.98223592906708</v>
      </c>
      <c r="M155" s="94">
        <v>15.783238131148963</v>
      </c>
    </row>
    <row r="156" spans="1:15" s="114" customFormat="1" x14ac:dyDescent="0.2">
      <c r="A156" s="69" t="s">
        <v>146</v>
      </c>
      <c r="B156" s="92">
        <v>0.23916486681065519</v>
      </c>
      <c r="C156" s="92">
        <v>0.23916486681065519</v>
      </c>
      <c r="D156" s="94">
        <v>0.18131951851287523</v>
      </c>
      <c r="E156" s="92">
        <v>0.18131951851287523</v>
      </c>
      <c r="F156" s="94">
        <v>0.11690213125641491</v>
      </c>
      <c r="G156" s="92">
        <v>0.11690213125641491</v>
      </c>
      <c r="H156" s="92">
        <v>0.11690213125641491</v>
      </c>
      <c r="I156" s="94">
        <v>0.11558958192599265</v>
      </c>
      <c r="J156" s="94">
        <v>0.11558958192599265</v>
      </c>
      <c r="K156" s="94">
        <v>0.22531996915959912</v>
      </c>
      <c r="L156" s="83">
        <v>0.22531996915959912</v>
      </c>
      <c r="M156" s="94">
        <v>0.22531996915959912</v>
      </c>
    </row>
    <row r="157" spans="1:15" s="114" customFormat="1" x14ac:dyDescent="0.2">
      <c r="A157" s="151" t="s">
        <v>61</v>
      </c>
      <c r="B157" s="171">
        <v>28.086329093672507</v>
      </c>
      <c r="C157" s="171">
        <v>20.23</v>
      </c>
      <c r="D157" s="171">
        <v>23.81</v>
      </c>
      <c r="E157" s="171">
        <v>22.23</v>
      </c>
      <c r="F157" s="171">
        <v>22.533553704039125</v>
      </c>
      <c r="G157" s="171">
        <v>22.533553704039125</v>
      </c>
      <c r="H157" s="171">
        <v>18.45</v>
      </c>
      <c r="I157" s="171">
        <v>26.35</v>
      </c>
      <c r="J157" s="171">
        <v>20.399999999999999</v>
      </c>
      <c r="K157" s="171">
        <v>20.20755589822668</v>
      </c>
      <c r="L157" s="171">
        <v>20.20755589822668</v>
      </c>
      <c r="M157" s="171">
        <v>16.008558100308562</v>
      </c>
    </row>
    <row r="158" spans="1:15" s="114" customFormat="1" x14ac:dyDescent="0.2">
      <c r="A158" s="73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</row>
    <row r="159" spans="1:15" s="114" customFormat="1" x14ac:dyDescent="0.2">
      <c r="A159" s="157" t="s">
        <v>160</v>
      </c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</row>
    <row r="160" spans="1:15" s="114" customFormat="1" x14ac:dyDescent="0.2">
      <c r="A160" s="70" t="s">
        <v>172</v>
      </c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</row>
    <row r="161" spans="1:13" s="114" customFormat="1" x14ac:dyDescent="0.2">
      <c r="A161" s="67" t="s">
        <v>170</v>
      </c>
      <c r="B161" s="159">
        <v>38.5</v>
      </c>
      <c r="C161" s="159">
        <v>37.6</v>
      </c>
      <c r="D161" s="159">
        <v>44.85</v>
      </c>
      <c r="E161" s="159">
        <v>44.85</v>
      </c>
      <c r="F161" s="159">
        <v>45.1</v>
      </c>
      <c r="G161" s="159">
        <v>45.1</v>
      </c>
      <c r="H161" s="159">
        <v>42.8</v>
      </c>
      <c r="I161" s="159">
        <v>42</v>
      </c>
      <c r="J161" s="159">
        <v>41</v>
      </c>
      <c r="K161" s="159">
        <v>31.5</v>
      </c>
      <c r="L161" s="159">
        <v>31.5</v>
      </c>
      <c r="M161" s="159">
        <v>37.6</v>
      </c>
    </row>
    <row r="162" spans="1:13" s="114" customFormat="1" x14ac:dyDescent="0.2">
      <c r="A162" s="67" t="s">
        <v>171</v>
      </c>
      <c r="B162" s="158">
        <v>65.81</v>
      </c>
      <c r="C162" s="158">
        <v>66.48</v>
      </c>
      <c r="D162" s="158">
        <v>66.48</v>
      </c>
      <c r="E162" s="158">
        <v>68.86</v>
      </c>
      <c r="F162" s="158">
        <v>69.72</v>
      </c>
      <c r="G162" s="158">
        <v>69.72</v>
      </c>
      <c r="H162" s="159">
        <v>70.44</v>
      </c>
      <c r="I162" s="159">
        <v>70.283184522619038</v>
      </c>
      <c r="J162" s="159">
        <v>71.17</v>
      </c>
      <c r="K162" s="159">
        <v>70.7</v>
      </c>
      <c r="L162" s="158">
        <v>70.7</v>
      </c>
      <c r="M162" s="159">
        <v>67.69</v>
      </c>
    </row>
    <row r="163" spans="1:13" s="114" customFormat="1" ht="6.75" customHeight="1" x14ac:dyDescent="0.2">
      <c r="A163" s="67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1:13" s="114" customFormat="1" x14ac:dyDescent="0.2">
      <c r="A164" s="70" t="s">
        <v>108</v>
      </c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</row>
    <row r="165" spans="1:13" s="114" customFormat="1" x14ac:dyDescent="0.2">
      <c r="A165" s="67" t="s">
        <v>170</v>
      </c>
      <c r="B165" s="159">
        <v>0</v>
      </c>
      <c r="C165" s="159">
        <v>0.25</v>
      </c>
      <c r="D165" s="159">
        <v>1</v>
      </c>
      <c r="E165" s="159">
        <v>1.45</v>
      </c>
      <c r="F165" s="159">
        <v>1.8</v>
      </c>
      <c r="G165" s="159">
        <v>1.8</v>
      </c>
      <c r="H165" s="159">
        <v>2.2200000000000002</v>
      </c>
      <c r="I165" s="159">
        <v>1.2</v>
      </c>
      <c r="J165" s="159">
        <v>1.85</v>
      </c>
      <c r="K165" s="159">
        <v>2.4500000000000002</v>
      </c>
      <c r="L165" s="159">
        <v>2.4500000000000002</v>
      </c>
      <c r="M165" s="159">
        <v>4.75</v>
      </c>
    </row>
    <row r="166" spans="1:13" s="114" customFormat="1" x14ac:dyDescent="0.2">
      <c r="A166" s="67" t="s">
        <v>171</v>
      </c>
      <c r="B166" s="158">
        <v>0</v>
      </c>
      <c r="C166" s="158">
        <v>102.16</v>
      </c>
      <c r="D166" s="158">
        <v>106.01</v>
      </c>
      <c r="E166" s="158">
        <v>106.35</v>
      </c>
      <c r="F166" s="158">
        <v>105.23</v>
      </c>
      <c r="G166" s="158">
        <v>105.23</v>
      </c>
      <c r="H166" s="159">
        <v>105.74</v>
      </c>
      <c r="I166" s="159">
        <v>104.61</v>
      </c>
      <c r="J166" s="159">
        <v>95.52</v>
      </c>
      <c r="K166" s="159">
        <v>90.52</v>
      </c>
      <c r="L166" s="158">
        <v>90.52</v>
      </c>
      <c r="M166" s="159">
        <v>86.45</v>
      </c>
    </row>
    <row r="167" spans="1:13" s="114" customFormat="1" x14ac:dyDescent="0.2">
      <c r="A167" s="67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s="114" customFormat="1" x14ac:dyDescent="0.2">
      <c r="A168" s="170" t="s">
        <v>267</v>
      </c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1:13" s="128" customFormat="1" x14ac:dyDescent="0.2">
      <c r="A169" s="73" t="s">
        <v>147</v>
      </c>
      <c r="B169" s="173">
        <v>7.4668903952398775</v>
      </c>
      <c r="C169" s="173">
        <v>1.564072205304647</v>
      </c>
      <c r="D169" s="173">
        <v>2.834833334468184</v>
      </c>
      <c r="E169" s="173">
        <v>1.7293993140892421</v>
      </c>
      <c r="F169" s="136">
        <v>0.72358607003618003</v>
      </c>
      <c r="G169" s="173">
        <v>6.851890923898253</v>
      </c>
      <c r="H169" s="173">
        <v>0.63199956763944709</v>
      </c>
      <c r="I169" s="136">
        <v>1.9376494958477941</v>
      </c>
      <c r="J169" s="136">
        <v>1.884813081511705</v>
      </c>
      <c r="K169" s="136">
        <v>1.5973024221162024</v>
      </c>
      <c r="L169" s="173">
        <v>6.051764567115149</v>
      </c>
      <c r="M169" s="136">
        <v>5.3578362794335783</v>
      </c>
    </row>
    <row r="170" spans="1:13" s="128" customFormat="1" x14ac:dyDescent="0.2">
      <c r="A170" s="73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</row>
    <row r="171" spans="1:13" s="114" customFormat="1" x14ac:dyDescent="0.2">
      <c r="A171" s="175" t="s">
        <v>183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1:13" s="114" customFormat="1" x14ac:dyDescent="0.2">
      <c r="A172" s="69" t="s">
        <v>158</v>
      </c>
      <c r="B172" s="158">
        <v>60.25</v>
      </c>
      <c r="C172" s="158">
        <v>17.16</v>
      </c>
      <c r="D172" s="158">
        <v>20.58</v>
      </c>
      <c r="E172" s="158">
        <v>16.080067936141571</v>
      </c>
      <c r="F172" s="158">
        <v>15.353680571588868</v>
      </c>
      <c r="G172" s="158">
        <v>65.134601069546392</v>
      </c>
      <c r="H172" s="159">
        <v>17.127438029230809</v>
      </c>
      <c r="I172" s="159">
        <v>16.125028370891844</v>
      </c>
      <c r="J172" s="159">
        <v>17.87</v>
      </c>
      <c r="K172" s="159">
        <v>2.3087302679364492</v>
      </c>
      <c r="L172" s="158">
        <v>52.496254790488941</v>
      </c>
      <c r="M172" s="159">
        <v>10.509316674349705</v>
      </c>
    </row>
    <row r="173" spans="1:13" s="114" customFormat="1" x14ac:dyDescent="0.2">
      <c r="A173" s="110" t="s">
        <v>159</v>
      </c>
      <c r="B173" s="161">
        <v>59.3</v>
      </c>
      <c r="C173" s="161">
        <v>16.86</v>
      </c>
      <c r="D173" s="161">
        <v>20.25</v>
      </c>
      <c r="E173" s="161">
        <v>15.820583630539911</v>
      </c>
      <c r="F173" s="161">
        <v>15.10655755462874</v>
      </c>
      <c r="G173" s="161">
        <v>64.162102554710515</v>
      </c>
      <c r="H173" s="176">
        <v>16.913442395708053</v>
      </c>
      <c r="I173" s="176">
        <v>15.878709489886747</v>
      </c>
      <c r="J173" s="176">
        <v>17.600000000000001</v>
      </c>
      <c r="K173" s="176">
        <v>2.2771528504822491</v>
      </c>
      <c r="L173" s="161">
        <v>51.757716454461388</v>
      </c>
      <c r="M173" s="176">
        <v>10.369479511171191</v>
      </c>
    </row>
    <row r="174" spans="1:13" s="114" customFormat="1" x14ac:dyDescent="0.2">
      <c r="A174" s="65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</row>
    <row r="175" spans="1:13" s="114" customFormat="1" x14ac:dyDescent="0.2">
      <c r="A175" s="157" t="s">
        <v>148</v>
      </c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</row>
    <row r="176" spans="1:13" s="114" customFormat="1" x14ac:dyDescent="0.2">
      <c r="A176" s="67" t="s">
        <v>11</v>
      </c>
      <c r="B176" s="178">
        <v>0.52329999999999999</v>
      </c>
      <c r="C176" s="178">
        <v>0.51859999999999995</v>
      </c>
      <c r="D176" s="179">
        <v>0.51970000000000005</v>
      </c>
      <c r="E176" s="179">
        <v>0.52059999999999995</v>
      </c>
      <c r="F176" s="179">
        <v>0.52160000000000006</v>
      </c>
      <c r="G176" s="179">
        <v>0.52160000000000006</v>
      </c>
      <c r="H176" s="178">
        <v>0.52059999999999995</v>
      </c>
      <c r="I176" s="178">
        <v>0.51746399999999992</v>
      </c>
      <c r="J176" s="121">
        <v>0.51400000000000001</v>
      </c>
      <c r="K176" s="121">
        <v>0.51360000000000006</v>
      </c>
      <c r="L176" s="179">
        <v>0.51360000000000006</v>
      </c>
      <c r="M176" s="178">
        <v>0.51296150350535497</v>
      </c>
    </row>
    <row r="177" spans="1:13" s="114" customFormat="1" x14ac:dyDescent="0.2">
      <c r="A177" s="67" t="s">
        <v>12</v>
      </c>
      <c r="B177" s="179">
        <v>0.47670000000000001</v>
      </c>
      <c r="C177" s="179">
        <v>0.48140000000000005</v>
      </c>
      <c r="D177" s="179">
        <v>0.48029999999999995</v>
      </c>
      <c r="E177" s="179">
        <v>0.47940000000000005</v>
      </c>
      <c r="F177" s="179">
        <v>0.47839999999999999</v>
      </c>
      <c r="G177" s="179">
        <v>0.47839999999999999</v>
      </c>
      <c r="H177" s="179">
        <v>0.47939999999999999</v>
      </c>
      <c r="I177" s="179">
        <v>0.48253600000000002</v>
      </c>
      <c r="J177" s="180">
        <v>0.48599999999999999</v>
      </c>
      <c r="K177" s="180">
        <v>0.4864</v>
      </c>
      <c r="L177" s="179">
        <v>0.4864</v>
      </c>
      <c r="M177" s="179">
        <v>0.48703849649464498</v>
      </c>
    </row>
    <row r="178" spans="1:13" s="128" customFormat="1" x14ac:dyDescent="0.2">
      <c r="A178" s="181" t="s">
        <v>61</v>
      </c>
      <c r="B178" s="182">
        <v>1</v>
      </c>
      <c r="C178" s="182">
        <v>1</v>
      </c>
      <c r="D178" s="182">
        <v>1</v>
      </c>
      <c r="E178" s="182">
        <v>1</v>
      </c>
      <c r="F178" s="182">
        <v>1</v>
      </c>
      <c r="G178" s="182">
        <v>1</v>
      </c>
      <c r="H178" s="183">
        <v>1</v>
      </c>
      <c r="I178" s="183">
        <v>1</v>
      </c>
      <c r="J178" s="127">
        <v>1</v>
      </c>
      <c r="K178" s="127">
        <v>1</v>
      </c>
      <c r="L178" s="182">
        <v>1</v>
      </c>
      <c r="M178" s="182">
        <v>1</v>
      </c>
    </row>
    <row r="179" spans="1:13" s="114" customFormat="1" x14ac:dyDescent="0.2">
      <c r="A179" s="70"/>
      <c r="B179" s="184"/>
      <c r="C179" s="184"/>
      <c r="D179" s="184"/>
      <c r="E179" s="184"/>
      <c r="F179" s="184"/>
      <c r="H179" s="184"/>
      <c r="I179" s="47"/>
      <c r="M179" s="184"/>
    </row>
    <row r="180" spans="1:13" s="69" customFormat="1" x14ac:dyDescent="0.2">
      <c r="A180" s="65"/>
      <c r="B180" s="65"/>
      <c r="C180" s="65"/>
      <c r="D180" s="65"/>
      <c r="E180" s="65"/>
      <c r="F180" s="65"/>
      <c r="H180" s="65"/>
      <c r="I180" s="47"/>
      <c r="M180" s="65"/>
    </row>
    <row r="181" spans="1:13" s="69" customFormat="1" x14ac:dyDescent="0.2">
      <c r="A181" s="65"/>
      <c r="B181" s="54"/>
      <c r="C181" s="54"/>
      <c r="D181" s="54"/>
      <c r="E181" s="54"/>
      <c r="F181" s="54"/>
      <c r="H181" s="54"/>
      <c r="I181" s="54"/>
      <c r="M181" s="54"/>
    </row>
    <row r="182" spans="1:13" s="69" customFormat="1" x14ac:dyDescent="0.2">
      <c r="A182" s="65"/>
      <c r="B182" s="54"/>
      <c r="C182" s="54"/>
      <c r="D182" s="54"/>
      <c r="E182" s="54"/>
      <c r="F182" s="54"/>
      <c r="H182" s="54"/>
      <c r="I182" s="185"/>
      <c r="M182" s="54"/>
    </row>
    <row r="183" spans="1:13" s="69" customFormat="1" x14ac:dyDescent="0.2">
      <c r="A183" s="65"/>
      <c r="B183" s="54"/>
      <c r="C183" s="54"/>
      <c r="D183" s="54"/>
      <c r="E183" s="54"/>
      <c r="F183" s="54"/>
      <c r="H183" s="54"/>
      <c r="I183" s="185"/>
      <c r="M183" s="54"/>
    </row>
    <row r="184" spans="1:13" s="69" customFormat="1" x14ac:dyDescent="0.2">
      <c r="A184" s="65"/>
      <c r="B184" s="54"/>
      <c r="C184" s="54"/>
      <c r="D184" s="54"/>
      <c r="E184" s="54"/>
      <c r="F184" s="54"/>
      <c r="H184" s="54"/>
      <c r="I184" s="185"/>
      <c r="M184" s="54"/>
    </row>
    <row r="185" spans="1:13" s="69" customFormat="1" x14ac:dyDescent="0.2">
      <c r="A185" s="65"/>
      <c r="B185" s="54"/>
      <c r="C185" s="54"/>
      <c r="D185" s="54"/>
      <c r="E185" s="54"/>
      <c r="F185" s="54"/>
      <c r="H185" s="54"/>
      <c r="I185" s="64"/>
      <c r="M185" s="54"/>
    </row>
    <row r="186" spans="1:13" s="69" customFormat="1" x14ac:dyDescent="0.2">
      <c r="A186" s="65"/>
      <c r="B186" s="54"/>
      <c r="C186" s="54"/>
      <c r="D186" s="54"/>
      <c r="E186" s="54"/>
      <c r="F186" s="54"/>
      <c r="H186" s="54"/>
      <c r="I186" s="54"/>
      <c r="M186" s="54"/>
    </row>
    <row r="187" spans="1:13" s="69" customFormat="1" x14ac:dyDescent="0.2">
      <c r="A187" s="65"/>
      <c r="B187" s="54"/>
      <c r="C187" s="54"/>
      <c r="D187" s="54"/>
      <c r="E187" s="54"/>
      <c r="F187" s="54"/>
      <c r="H187" s="54"/>
      <c r="I187" s="54"/>
      <c r="M187" s="54"/>
    </row>
    <row r="188" spans="1:13" s="69" customFormat="1" x14ac:dyDescent="0.2">
      <c r="A188" s="65"/>
      <c r="B188" s="54"/>
      <c r="C188" s="54"/>
      <c r="D188" s="54"/>
      <c r="E188" s="54"/>
      <c r="F188" s="54"/>
      <c r="H188" s="54"/>
      <c r="I188" s="54"/>
      <c r="M188" s="54"/>
    </row>
    <row r="189" spans="1:13" x14ac:dyDescent="0.2">
      <c r="F189" s="65"/>
    </row>
    <row r="190" spans="1:13" x14ac:dyDescent="0.2">
      <c r="F190" s="65"/>
    </row>
    <row r="191" spans="1:13" x14ac:dyDescent="0.2">
      <c r="F191" s="65"/>
    </row>
    <row r="192" spans="1:13" x14ac:dyDescent="0.2">
      <c r="F192" s="65"/>
    </row>
    <row r="193" spans="6:6" x14ac:dyDescent="0.2">
      <c r="F193" s="65"/>
    </row>
    <row r="194" spans="6:6" x14ac:dyDescent="0.2">
      <c r="F194" s="65"/>
    </row>
    <row r="195" spans="6:6" x14ac:dyDescent="0.2">
      <c r="F195" s="65"/>
    </row>
    <row r="196" spans="6:6" x14ac:dyDescent="0.2">
      <c r="F196" s="65"/>
    </row>
    <row r="197" spans="6:6" x14ac:dyDescent="0.2">
      <c r="F197" s="65"/>
    </row>
    <row r="198" spans="6:6" x14ac:dyDescent="0.2">
      <c r="F198" s="65"/>
    </row>
    <row r="199" spans="6:6" x14ac:dyDescent="0.2">
      <c r="F199" s="65"/>
    </row>
    <row r="200" spans="6:6" x14ac:dyDescent="0.2">
      <c r="F200" s="65"/>
    </row>
    <row r="201" spans="6:6" x14ac:dyDescent="0.2">
      <c r="F201" s="65"/>
    </row>
  </sheetData>
  <customSheetViews>
    <customSheetView guid="{AA03D33C-F4CC-45DE-A4C4-EB2FF93B3627}" scale="90" showGridLines="0" topLeftCell="A48">
      <pane xSplit="4" topLeftCell="E1" activePane="topRight" state="frozen"/>
      <selection pane="topRight" activeCell="A64" sqref="A64"/>
      <pageMargins left="0.7" right="0.7" top="0.75" bottom="0.75" header="0.3" footer="0.3"/>
      <pageSetup paperSize="9" orientation="portrait" r:id="rId1"/>
    </customSheetView>
    <customSheetView guid="{CE1DE926-D71B-4E51-931A-1E529B6BA3AC}" scale="110" showGridLines="0" topLeftCell="E1">
      <pane ySplit="4" topLeftCell="A203" activePane="bottomLeft" state="frozen"/>
      <selection pane="bottomLeft" activeCell="Q209" sqref="Q209"/>
      <pageMargins left="0.7" right="0.7" top="0.75" bottom="0.75" header="0.3" footer="0.3"/>
      <pageSetup paperSize="9" orientation="portrait" r:id="rId2"/>
    </customSheetView>
    <customSheetView guid="{77EB6D7C-65D5-4FE8-80EB-D5C6CB568CF8}" scale="90" showGridLines="0" hiddenRows="1">
      <pane xSplit="4" ySplit="4" topLeftCell="E29" activePane="bottomRight" state="frozen"/>
      <selection pane="bottomRight" activeCell="A49" sqref="A49"/>
      <pageMargins left="0.7" right="0.7" top="0.75" bottom="0.75" header="0.3" footer="0.3"/>
      <pageSetup paperSize="9" orientation="portrait" r:id="rId3"/>
    </customSheetView>
    <customSheetView guid="{30A113CD-1134-42CD-9BA8-3E1272F7CE65}" scale="90" showGridLines="0">
      <pane xSplit="4" ySplit="4" topLeftCell="I38" activePane="bottomRight" state="frozen"/>
      <selection pane="bottomRight" activeCell="C49" sqref="C49"/>
      <pageMargins left="0.7" right="0.7" top="0.75" bottom="0.75" header="0.3" footer="0.3"/>
      <pageSetup paperSize="9" orientation="portrait" r:id="rId4"/>
    </customSheetView>
    <customSheetView guid="{1BDB17FF-23D7-4E7C-95B3-2FBA200A21A3}" scale="90" showGridLines="0" hiddenRows="1" hiddenColumns="1">
      <pane xSplit="6" ySplit="4" topLeftCell="H5" activePane="bottomRight" state="frozen"/>
      <selection pane="bottomRight" activeCell="I51" sqref="I51"/>
      <pageMargins left="0.7" right="0.7" top="0.75" bottom="0.75" header="0.3" footer="0.3"/>
      <pageSetup paperSize="9" orientation="portrait" r:id="rId5"/>
    </customSheetView>
    <customSheetView guid="{A2D1E21C-9556-435B-8203-35CEEEFA09B8}" scale="90" showGridLines="0">
      <pane xSplit="4" ySplit="4" topLeftCell="E42" activePane="bottomRight" state="frozen"/>
      <selection pane="bottomRight" activeCell="B56" sqref="B56"/>
      <pageMargins left="0.7" right="0.7" top="0.75" bottom="0.75" header="0.3" footer="0.3"/>
      <pageSetup paperSize="9" orientation="portrait" r:id="rId6"/>
    </customSheetView>
  </customSheetViews>
  <pageMargins left="0.70866141732283472" right="0.70866141732283472" top="0.74803149606299213" bottom="0.74803149606299213" header="0.31496062992125984" footer="0.31496062992125984"/>
  <pageSetup paperSize="9" scale="74" fitToHeight="4" orientation="landscape" r:id="rId7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customSheetViews>
    <customSheetView guid="{30A113CD-1134-42CD-9BA8-3E1272F7CE65}">
      <selection activeCell="F5" sqref="F5"/>
      <pageMargins left="0.7" right="0.7" top="0.75" bottom="0.75" header="0.3" footer="0.3"/>
    </customSheetView>
    <customSheetView guid="{1BDB17FF-23D7-4E7C-95B3-2FBA200A21A3}">
      <pageMargins left="0.7" right="0.7" top="0.75" bottom="0.75" header="0.3" footer="0.3"/>
    </customSheetView>
    <customSheetView guid="{A2D1E21C-9556-435B-8203-35CEEEFA09B8}" state="hidden">
      <selection activeCell="F5" sqref="F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TOC</vt:lpstr>
      <vt:lpstr>Inc. st and BS (INR)</vt:lpstr>
      <vt:lpstr>Recos</vt:lpstr>
      <vt:lpstr>Inc. st and BS (USD)</vt:lpstr>
      <vt:lpstr>Inc. st-Clause 41(INR &amp; USD)</vt:lpstr>
      <vt:lpstr>Cashflow (INR &amp; USD)</vt:lpstr>
      <vt:lpstr>Other metrics</vt:lpstr>
      <vt:lpstr>Sheet1</vt:lpstr>
      <vt:lpstr>'Cashflow (INR &amp; USD)'!Print_Area</vt:lpstr>
      <vt:lpstr>'Inc. st and BS (INR)'!Print_Area</vt:lpstr>
      <vt:lpstr>'Inc. st and BS (USD)'!Print_Area</vt:lpstr>
      <vt:lpstr>'Inc. st-Clause 41(INR &amp; USD)'!Print_Area</vt:lpstr>
      <vt:lpstr>'Other metrics'!Print_Area</vt:lpstr>
      <vt:lpstr>TOC!Print_Area</vt:lpstr>
      <vt:lpstr>'Other metrics'!Print_Titles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Aamod Pratham</dc:creator>
  <cp:lastModifiedBy>Shubham Garg (Strategy)</cp:lastModifiedBy>
  <cp:lastPrinted>2017-07-19T05:40:22Z</cp:lastPrinted>
  <dcterms:created xsi:type="dcterms:W3CDTF">2006-09-16T00:00:00Z</dcterms:created>
  <dcterms:modified xsi:type="dcterms:W3CDTF">2017-07-20T15:25:43Z</dcterms:modified>
</cp:coreProperties>
</file>