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oard Meetings\FY19\Q1FY19\New folder\"/>
    </mc:Choice>
  </mc:AlternateContent>
  <xr:revisionPtr revIDLastSave="0" documentId="13_ncr:1_{A5FED289-0DEA-4130-956D-BEA07B2B4AA3}" xr6:coauthVersionLast="34" xr6:coauthVersionMax="34" xr10:uidLastSave="{00000000-0000-0000-0000-000000000000}"/>
  <bookViews>
    <workbookView xWindow="0" yWindow="0" windowWidth="20490" windowHeight="7245" tabRatio="689" activeTab="5" xr2:uid="{00000000-000D-0000-FFFF-FFFF00000000}"/>
  </bookViews>
  <sheets>
    <sheet name="TOC" sheetId="1" r:id="rId1"/>
    <sheet name="Inc. st and BS (INR)" sheetId="2" r:id="rId2"/>
    <sheet name="Inc. st and BS (USD)" sheetId="3" r:id="rId3"/>
    <sheet name="Inc. st-Clause 41(INR &amp; USD)" sheetId="9" r:id="rId4"/>
    <sheet name="Cashflow (INR &amp; USD)" sheetId="11" state="hidden" r:id="rId5"/>
    <sheet name="Other metrics" sheetId="10" r:id="rId6"/>
  </sheets>
  <externalReferences>
    <externalReference r:id="rId7"/>
    <externalReference r:id="rId8"/>
  </externalReferences>
  <definedNames>
    <definedName name="_xlnm.Print_Area" localSheetId="4">'Cashflow (INR &amp; USD)'!$A$1:$D$88</definedName>
    <definedName name="_xlnm.Print_Area" localSheetId="1">'Inc. st and BS (INR)'!$A$2:$G$101</definedName>
    <definedName name="_xlnm.Print_Area" localSheetId="2">'Inc. st and BS (USD)'!$A$2:$G$102</definedName>
    <definedName name="_xlnm.Print_Area" localSheetId="3">'Inc. st-Clause 41(INR &amp; USD)'!$A$2:$H$68</definedName>
    <definedName name="_xlnm.Print_Area" localSheetId="5">'Other metrics'!$A$2:$G$201</definedName>
    <definedName name="_xlnm.Print_Area" localSheetId="0">TOC!$A$1:$D$29</definedName>
    <definedName name="_xlnm.Print_Titles" localSheetId="5">'Other metrics'!$4:$4</definedName>
    <definedName name="Z_1BDB17FF_23D7_4E7C_95B3_2FBA200A21A3_.wvu.Cols" localSheetId="5" hidden="1">'Other metrics'!#REF!,'Other metrics'!#REF!</definedName>
    <definedName name="Z_1BDB17FF_23D7_4E7C_95B3_2FBA200A21A3_.wvu.PrintArea" localSheetId="0" hidden="1">TOC!$A$1:$D$29</definedName>
    <definedName name="Z_1BDB17FF_23D7_4E7C_95B3_2FBA200A21A3_.wvu.Rows" localSheetId="5" hidden="1">'Other metrics'!$169:$169</definedName>
    <definedName name="Z_30A113CD_1134_42CD_9BA8_3E1272F7CE65_.wvu.PrintArea" localSheetId="0" hidden="1">TOC!$A$1:$D$29</definedName>
    <definedName name="Z_77EB6D7C_65D5_4FE8_80EB_D5C6CB568CF8_.wvu.PrintArea" localSheetId="0" hidden="1">TOC!$A$1:$D$29</definedName>
    <definedName name="Z_77EB6D7C_65D5_4FE8_80EB_D5C6CB568CF8_.wvu.Rows" localSheetId="5" hidden="1">'Other metrics'!$169:$169</definedName>
    <definedName name="Z_A2D1E21C_9556_435B_8203_35CEEEFA09B8_.wvu.PrintArea" localSheetId="0" hidden="1">TOC!$A$1:$D$29</definedName>
    <definedName name="Z_AA03D33C_F4CC_45DE_A4C4_EB2FF93B3627_.wvu.PrintArea" localSheetId="0" hidden="1">TOC!$A$1:$D$29</definedName>
    <definedName name="Z_CE1DE926_D71B_4E51_931A_1E529B6BA3AC_.wvu.PrintArea" localSheetId="0" hidden="1">TOC!$A$1:$D$29</definedName>
  </definedNames>
  <calcPr calcId="179021"/>
  <customWorkbookViews>
    <customWorkbookView name="Jayant Biswas - Personal View" guid="{AA03D33C-F4CC-45DE-A4C4-EB2FF93B3627}" mergeInterval="0" personalView="1" maximized="1" xWindow="-8" yWindow="-8" windowWidth="1382" windowHeight="744" tabRatio="746" activeSheetId="6"/>
    <customWorkbookView name="Jaydeep Soni - Personal View" guid="{CE1DE926-D71B-4E51-931A-1E529B6BA3AC}" mergeInterval="0" personalView="1" maximized="1" xWindow="-8" yWindow="-8" windowWidth="1382" windowHeight="744" tabRatio="746" activeSheetId="6"/>
    <customWorkbookView name="Sanjay Rawa - Personal View" guid="{77EB6D7C-65D5-4FE8-80EB-D5C6CB568CF8}" mergeInterval="0" personalView="1" maximized="1" xWindow="-8" yWindow="-8" windowWidth="1382" windowHeight="744" tabRatio="746" activeSheetId="2"/>
    <customWorkbookView name="Ravikumar Mohare - Personal View" guid="{30A113CD-1134-42CD-9BA8-3E1272F7CE65}" mergeInterval="0" personalView="1" maximized="1" xWindow="-8" yWindow="-8" windowWidth="1382" windowHeight="722" tabRatio="746" activeSheetId="6"/>
    <customWorkbookView name="aditya.joshi - Personal View" guid="{1BDB17FF-23D7-4E7C-95B3-2FBA200A21A3}" mergeInterval="0" personalView="1" maximized="1" xWindow="-8" yWindow="-8" windowWidth="1382" windowHeight="744" tabRatio="746" activeSheetId="6"/>
    <customWorkbookView name="Aamod Pratham - Personal View" guid="{A2D1E21C-9556-435B-8203-35CEEEFA09B8}" mergeInterval="0" personalView="1" maximized="1" xWindow="-8" yWindow="-8" windowWidth="1382" windowHeight="784" tabRatio="783" activeSheetId="2"/>
  </customWorkbookViews>
  <fileRecoveryPr autoRecover="0"/>
</workbook>
</file>

<file path=xl/calcChain.xml><?xml version="1.0" encoding="utf-8"?>
<calcChain xmlns="http://schemas.openxmlformats.org/spreadsheetml/2006/main">
  <c r="C82" i="11" l="1"/>
  <c r="D82" i="11" l="1"/>
  <c r="C72" i="11" l="1"/>
  <c r="D24" i="11"/>
  <c r="C24" i="11"/>
  <c r="C77" i="11" l="1"/>
  <c r="C79" i="11"/>
  <c r="C74" i="11"/>
  <c r="C44" i="11"/>
  <c r="D79" i="11"/>
  <c r="D44" i="11" l="1"/>
  <c r="D69" i="11" l="1"/>
  <c r="D67" i="11"/>
  <c r="C68" i="11"/>
  <c r="D60" i="11"/>
  <c r="D59" i="11"/>
  <c r="D58" i="11"/>
  <c r="D57" i="11"/>
  <c r="D56" i="11"/>
  <c r="D55" i="11"/>
  <c r="C60" i="11"/>
  <c r="C59" i="11"/>
  <c r="C58" i="11"/>
  <c r="C56" i="11"/>
  <c r="D70" i="11" l="1"/>
  <c r="D71" i="11"/>
  <c r="D68" i="11" l="1"/>
  <c r="D72" i="11"/>
  <c r="D61" i="11"/>
  <c r="D62" i="11"/>
  <c r="D66" i="11" l="1"/>
  <c r="C71" i="11" l="1"/>
  <c r="C70" i="11"/>
  <c r="C69" i="11"/>
  <c r="C67" i="11"/>
  <c r="C62" i="11"/>
  <c r="C61" i="11" l="1"/>
  <c r="C57" i="11" l="1"/>
  <c r="C66" i="11" l="1"/>
  <c r="C55" i="11"/>
  <c r="C90" i="11" l="1"/>
  <c r="D86" i="11"/>
  <c r="C86" i="11"/>
  <c r="C149" i="11" s="1"/>
  <c r="D107" i="11" l="1"/>
  <c r="D157" i="11"/>
  <c r="D162" i="11"/>
  <c r="D127" i="11"/>
  <c r="D140" i="11"/>
  <c r="D143" i="11"/>
  <c r="D141" i="11"/>
  <c r="D142" i="11"/>
  <c r="D138" i="11"/>
  <c r="D150" i="11"/>
  <c r="D152" i="11"/>
  <c r="D139" i="11"/>
  <c r="D153" i="11"/>
  <c r="D154" i="11"/>
  <c r="D145" i="11"/>
  <c r="D155" i="11"/>
  <c r="D144" i="11"/>
  <c r="D151" i="11"/>
  <c r="D149" i="11"/>
  <c r="C107" i="11"/>
  <c r="C127" i="11"/>
  <c r="C160" i="11"/>
  <c r="C157" i="11"/>
  <c r="C162" i="11"/>
  <c r="C139" i="11"/>
  <c r="C142" i="11"/>
  <c r="C141" i="11"/>
  <c r="C143" i="11"/>
  <c r="C151" i="11"/>
  <c r="C155" i="11"/>
  <c r="C152" i="11"/>
  <c r="C150" i="11"/>
  <c r="C153" i="11"/>
  <c r="C145" i="11"/>
  <c r="C154" i="11"/>
  <c r="C144" i="11"/>
  <c r="C140" i="11"/>
  <c r="C138" i="11"/>
  <c r="D49" i="11"/>
  <c r="D132" i="11" s="1"/>
  <c r="D43" i="11"/>
  <c r="D126" i="11" s="1"/>
  <c r="D42" i="11"/>
  <c r="D125" i="11" s="1"/>
  <c r="D41" i="11"/>
  <c r="D124" i="11" s="1"/>
  <c r="D40" i="11"/>
  <c r="D123" i="11" s="1"/>
  <c r="D39" i="11"/>
  <c r="D122" i="11" s="1"/>
  <c r="D38" i="11"/>
  <c r="D121" i="11" s="1"/>
  <c r="D37" i="11"/>
  <c r="D120" i="11" s="1"/>
  <c r="D36" i="11"/>
  <c r="D119" i="11" s="1"/>
  <c r="D35" i="11"/>
  <c r="D118" i="11" s="1"/>
  <c r="D34" i="11"/>
  <c r="D117" i="11" s="1"/>
  <c r="D33" i="11"/>
  <c r="D116" i="11" s="1"/>
  <c r="D32" i="11"/>
  <c r="D115" i="11" s="1"/>
  <c r="D31" i="11"/>
  <c r="D114" i="11" s="1"/>
  <c r="D30" i="11"/>
  <c r="D113" i="11" s="1"/>
  <c r="D23" i="11"/>
  <c r="D106" i="11" s="1"/>
  <c r="D22" i="11"/>
  <c r="D105" i="11" s="1"/>
  <c r="D21" i="11"/>
  <c r="D104" i="11" s="1"/>
  <c r="D20" i="11"/>
  <c r="D103" i="11" s="1"/>
  <c r="D19" i="11"/>
  <c r="D102" i="11" s="1"/>
  <c r="D18" i="11"/>
  <c r="D101" i="11" s="1"/>
  <c r="D17" i="11"/>
  <c r="D100" i="11" s="1"/>
  <c r="D16" i="11"/>
  <c r="D99" i="11" s="1"/>
  <c r="D15" i="11"/>
  <c r="D98" i="11" s="1"/>
  <c r="D14" i="11"/>
  <c r="D97" i="11" s="1"/>
  <c r="D13" i="11"/>
  <c r="D96" i="11" s="1"/>
  <c r="D12" i="11"/>
  <c r="D95" i="11" s="1"/>
  <c r="D11" i="11"/>
  <c r="D94" i="11" s="1"/>
  <c r="D10" i="11"/>
  <c r="D93" i="11" s="1"/>
  <c r="D9" i="11"/>
  <c r="D92" i="11" s="1"/>
  <c r="C156" i="11" l="1"/>
  <c r="D156" i="11"/>
  <c r="D128" i="11"/>
  <c r="D108" i="11"/>
  <c r="D25" i="11"/>
  <c r="F25" i="11" s="1"/>
  <c r="D45" i="11"/>
  <c r="F45" i="11" s="1"/>
  <c r="D73" i="11"/>
  <c r="C165" i="11"/>
  <c r="F73" i="11" l="1"/>
  <c r="C22" i="11"/>
  <c r="C105" i="11" s="1"/>
  <c r="C18" i="11"/>
  <c r="C101" i="11" s="1"/>
  <c r="C7" i="11"/>
  <c r="E7" i="11" s="1"/>
  <c r="D87" i="11" l="1"/>
  <c r="C87" i="11"/>
  <c r="B7" i="1" l="1"/>
  <c r="B8" i="1" s="1"/>
  <c r="B9" i="1" s="1"/>
  <c r="C43" i="11" l="1"/>
  <c r="C126" i="11" s="1"/>
  <c r="C42" i="11"/>
  <c r="C125" i="11" s="1"/>
  <c r="C41" i="11"/>
  <c r="C124" i="11" s="1"/>
  <c r="C39" i="11"/>
  <c r="C122" i="11" s="1"/>
  <c r="C38" i="11"/>
  <c r="C121" i="11" s="1"/>
  <c r="C37" i="11"/>
  <c r="C120" i="11" s="1"/>
  <c r="C35" i="11"/>
  <c r="C118" i="11" s="1"/>
  <c r="C34" i="11"/>
  <c r="C117" i="11" s="1"/>
  <c r="C32" i="11"/>
  <c r="C115" i="11" s="1"/>
  <c r="C31" i="11"/>
  <c r="C114" i="11" s="1"/>
  <c r="C23" i="11"/>
  <c r="C106" i="11" s="1"/>
  <c r="C21" i="11"/>
  <c r="C104" i="11" s="1"/>
  <c r="C20" i="11"/>
  <c r="C103" i="11" s="1"/>
  <c r="C19" i="11"/>
  <c r="C102" i="11" s="1"/>
  <c r="C11" i="11"/>
  <c r="C94" i="11" s="1"/>
  <c r="C10" i="11"/>
  <c r="C93" i="11" s="1"/>
  <c r="C9" i="11"/>
  <c r="C92" i="11" s="1"/>
  <c r="C15" i="11" l="1"/>
  <c r="C98" i="11" s="1"/>
  <c r="C30" i="11"/>
  <c r="C113" i="11" s="1"/>
  <c r="C14" i="11"/>
  <c r="C97" i="11" s="1"/>
  <c r="C17" i="11"/>
  <c r="C100" i="11" s="1"/>
  <c r="C40" i="11"/>
  <c r="C123" i="11" s="1"/>
  <c r="C33" i="11"/>
  <c r="C116" i="11" s="1"/>
  <c r="C13" i="11" l="1"/>
  <c r="C96" i="11" s="1"/>
  <c r="C12" i="11"/>
  <c r="C95" i="11" s="1"/>
  <c r="C16" i="11" l="1"/>
  <c r="C99" i="11" s="1"/>
  <c r="C108" i="11" s="1"/>
  <c r="C110" i="11" s="1"/>
  <c r="C36" i="11"/>
  <c r="C119" i="11" s="1"/>
  <c r="C128" i="11" s="1"/>
  <c r="C130" i="11" l="1"/>
  <c r="C45" i="11"/>
  <c r="E45" i="11" s="1"/>
  <c r="C54" i="11"/>
  <c r="C137" i="11" s="1"/>
  <c r="C146" i="11" s="1"/>
  <c r="C25" i="11" l="1"/>
  <c r="C63" i="11"/>
  <c r="C49" i="11"/>
  <c r="C132" i="11" s="1"/>
  <c r="C133" i="11" s="1"/>
  <c r="C73" i="11"/>
  <c r="E63" i="11" l="1"/>
  <c r="E73" i="11"/>
  <c r="C158" i="11"/>
  <c r="C164" i="11" s="1"/>
  <c r="D160" i="11" s="1"/>
  <c r="C27" i="11"/>
  <c r="E27" i="11" s="1"/>
  <c r="E25" i="11"/>
  <c r="E163" i="11" l="1"/>
  <c r="C47" i="11"/>
  <c r="E47" i="11" s="1"/>
  <c r="C50" i="11" l="1"/>
  <c r="C75" i="11" l="1"/>
  <c r="C81" i="11" s="1"/>
  <c r="E50" i="11"/>
  <c r="D77" i="11" l="1"/>
  <c r="E81" i="11"/>
  <c r="E75" i="11"/>
  <c r="D165" i="11" l="1"/>
  <c r="D90" i="11" l="1"/>
  <c r="D110" i="11" s="1"/>
  <c r="D130" i="11" s="1"/>
  <c r="D133" i="11" s="1"/>
  <c r="D7" i="11"/>
  <c r="F7" i="11" l="1"/>
  <c r="D27" i="11"/>
  <c r="F27" i="11" l="1"/>
  <c r="D47" i="11"/>
  <c r="D50" i="11" l="1"/>
  <c r="F47" i="11"/>
  <c r="F50" i="11" l="1"/>
  <c r="D54" i="11" l="1"/>
  <c r="D137" i="11" l="1"/>
  <c r="D146" i="11" s="1"/>
  <c r="D158" i="11" s="1"/>
  <c r="D164" i="11" s="1"/>
  <c r="F163" i="11" s="1"/>
  <c r="D63" i="11"/>
  <c r="D75" i="11" s="1"/>
  <c r="D81" i="11" s="1"/>
  <c r="F81" i="11" s="1"/>
  <c r="F63" i="11" l="1"/>
  <c r="F75" i="11"/>
</calcChain>
</file>

<file path=xl/sharedStrings.xml><?xml version="1.0" encoding="utf-8"?>
<sst xmlns="http://schemas.openxmlformats.org/spreadsheetml/2006/main" count="557" uniqueCount="284">
  <si>
    <t>Other Metrics</t>
  </si>
  <si>
    <t>Table Of Contents</t>
  </si>
  <si>
    <t>Other Expenses</t>
  </si>
  <si>
    <t>Depreciation</t>
  </si>
  <si>
    <t>Finance Costs</t>
  </si>
  <si>
    <t>Exceptional Expense</t>
  </si>
  <si>
    <t>Public Shareholding</t>
  </si>
  <si>
    <t>Promoter Shareholding</t>
  </si>
  <si>
    <t>Share Capital</t>
  </si>
  <si>
    <t>Reserves &amp; Surplus</t>
  </si>
  <si>
    <t>Minority Interest</t>
  </si>
  <si>
    <t>Fixed Assets</t>
  </si>
  <si>
    <t>Deferred tax assets (net)</t>
  </si>
  <si>
    <t>Inventories</t>
  </si>
  <si>
    <t>Trade receivables</t>
  </si>
  <si>
    <t>Cash and cash equivalents</t>
  </si>
  <si>
    <t>Other current assets</t>
  </si>
  <si>
    <t>Income Statement (INR Mn)</t>
  </si>
  <si>
    <t>Net Sales/Income from Operations</t>
  </si>
  <si>
    <t>Total income from operations</t>
  </si>
  <si>
    <t>Purchase of traded goods</t>
  </si>
  <si>
    <t>Changes in inventories of finished goods and stock in trade</t>
  </si>
  <si>
    <t>Employee benefits expense</t>
  </si>
  <si>
    <t>Total Expenses (excl. Depreciation)</t>
  </si>
  <si>
    <t>Other Income (Net)</t>
  </si>
  <si>
    <t>Tax expense</t>
  </si>
  <si>
    <t>Extraordinary items</t>
  </si>
  <si>
    <t>1.b</t>
  </si>
  <si>
    <t>Profit from operations before other income, finance costs and exceptional items (3-4)</t>
  </si>
  <si>
    <t>Profit from operations before finance costs and exceptional items  (5-6)</t>
  </si>
  <si>
    <t>Rupee Dollar Rate</t>
  </si>
  <si>
    <t>Period Closing Rate</t>
  </si>
  <si>
    <t>Period Average Rate</t>
  </si>
  <si>
    <t>Profit before finance costs, tax and depriciation&amp;amortization (1-2)</t>
  </si>
  <si>
    <t>1.a</t>
  </si>
  <si>
    <t>2.a</t>
  </si>
  <si>
    <t>2.b</t>
  </si>
  <si>
    <t>2.c</t>
  </si>
  <si>
    <t>2.d</t>
  </si>
  <si>
    <t>Gross profit</t>
  </si>
  <si>
    <t>Interest</t>
  </si>
  <si>
    <t>Depreciation and amortisation</t>
  </si>
  <si>
    <t>Exchange Gain/(Loss)</t>
  </si>
  <si>
    <t>Provision for taxation</t>
  </si>
  <si>
    <t>Fixed Price</t>
  </si>
  <si>
    <t>Time &amp; Materials</t>
  </si>
  <si>
    <t>Revenue By Industry</t>
  </si>
  <si>
    <t>Number of million dollar Clients (LTM Revenue)</t>
  </si>
  <si>
    <t>1 Million dollar +</t>
  </si>
  <si>
    <t>5 Million dollar +</t>
  </si>
  <si>
    <t>10 Million dollar +</t>
  </si>
  <si>
    <t>20 Million dollar +</t>
  </si>
  <si>
    <t>Revenue- top 5 clients</t>
  </si>
  <si>
    <t>Revenue- top 10 clients</t>
  </si>
  <si>
    <t>Onsite</t>
  </si>
  <si>
    <t>Offshore</t>
  </si>
  <si>
    <t>Total</t>
  </si>
  <si>
    <t>Technical - Onsite</t>
  </si>
  <si>
    <t>Technical - Offshore</t>
  </si>
  <si>
    <t>Technical - BPO / Others</t>
  </si>
  <si>
    <t>Marketing</t>
  </si>
  <si>
    <t>Operating revenue</t>
  </si>
  <si>
    <t>Cost of revenue</t>
  </si>
  <si>
    <t>Operating expenses</t>
  </si>
  <si>
    <t>Other operating income</t>
  </si>
  <si>
    <t>Other income</t>
  </si>
  <si>
    <t>Profit before tax</t>
  </si>
  <si>
    <t>Minority interest</t>
  </si>
  <si>
    <t xml:space="preserve">Profit after tax </t>
  </si>
  <si>
    <t>% of revenue</t>
  </si>
  <si>
    <t>Profit after tax (before minority interest)</t>
  </si>
  <si>
    <t>Sequential Growth</t>
  </si>
  <si>
    <t>Year-Over-Year Growth</t>
  </si>
  <si>
    <t>Gross profit % of revenue</t>
  </si>
  <si>
    <t>Profit after tax % of revenue</t>
  </si>
  <si>
    <t>Client Data</t>
  </si>
  <si>
    <t>Revenue By Project Type</t>
  </si>
  <si>
    <t>Revenue By Service Offering</t>
  </si>
  <si>
    <t>Revenue By Geographical Segment</t>
  </si>
  <si>
    <t>Africa</t>
  </si>
  <si>
    <t>% of women employees</t>
  </si>
  <si>
    <t>Rupee ZAR Rate</t>
  </si>
  <si>
    <t>Rupee Euro Rate</t>
  </si>
  <si>
    <t>Rupee GBP Rate</t>
  </si>
  <si>
    <t>Dollar</t>
  </si>
  <si>
    <t>Euro</t>
  </si>
  <si>
    <t>GBP</t>
  </si>
  <si>
    <t>ZAR</t>
  </si>
  <si>
    <t>Repeat business %</t>
  </si>
  <si>
    <t>Number of active clients</t>
  </si>
  <si>
    <t>Cash on hand</t>
  </si>
  <si>
    <t>Balances with Banks :</t>
  </si>
  <si>
    <t>In current accounts</t>
  </si>
  <si>
    <t>Deposit with original maturity of less than three months</t>
  </si>
  <si>
    <t>Unpaid dividend accounts</t>
  </si>
  <si>
    <t>Other Bank Balances:</t>
  </si>
  <si>
    <t>Cash and Cash Equivalents (USD mn)</t>
  </si>
  <si>
    <t>Operating revenue (Constant Currency mn)</t>
  </si>
  <si>
    <t>Utilization</t>
  </si>
  <si>
    <t>Profit before finance costs, tax and depriciation&amp;amortization % to revenue (3/1.a %)</t>
  </si>
  <si>
    <t>Shareholders' Funds</t>
  </si>
  <si>
    <t>Current Liabilities</t>
  </si>
  <si>
    <t>Assets</t>
  </si>
  <si>
    <t>Non-Current Assets</t>
  </si>
  <si>
    <t>Current Assets</t>
  </si>
  <si>
    <t>Equity and Liabilities</t>
  </si>
  <si>
    <t>Earnings before interest and tax (EBIT)</t>
  </si>
  <si>
    <t>EBIT % of revenue</t>
  </si>
  <si>
    <t>EBITDA % of revenue</t>
  </si>
  <si>
    <t>Earnings before interest, tax, depreciation and amortization (EBITDA)</t>
  </si>
  <si>
    <t>Employee data</t>
  </si>
  <si>
    <t>Sub-Total Shareholders' Funds (1)</t>
  </si>
  <si>
    <t xml:space="preserve">Balance Sheet (INR Mn) </t>
  </si>
  <si>
    <t>Sales and marketing expenses</t>
  </si>
  <si>
    <t>General and administration expenses</t>
  </si>
  <si>
    <t>Income Statement and Balance Sheet (INR)</t>
  </si>
  <si>
    <t>Constant Currency Growth By Service Offering (QoQ %)</t>
  </si>
  <si>
    <t>Constant Currency Growth By Industry (QoQ %)</t>
  </si>
  <si>
    <t>Constant Currency Growth By Geography (QoQ %)</t>
  </si>
  <si>
    <t>Manufacturing</t>
  </si>
  <si>
    <t>Others</t>
  </si>
  <si>
    <t>Revenue mix</t>
  </si>
  <si>
    <t>Revenue By Currency</t>
  </si>
  <si>
    <t>Debt (USD mn)</t>
  </si>
  <si>
    <t>Short-term debt</t>
  </si>
  <si>
    <t>Long-term debt</t>
  </si>
  <si>
    <t>Capex (USD Mn)</t>
  </si>
  <si>
    <t>Shareholding</t>
  </si>
  <si>
    <t>Utilization (excluding Trainees)</t>
  </si>
  <si>
    <t xml:space="preserve">Attrition </t>
  </si>
  <si>
    <t xml:space="preserve">Billed </t>
  </si>
  <si>
    <t xml:space="preserve">Unbilled </t>
  </si>
  <si>
    <t xml:space="preserve">Income Statement - Clause 41 format (INR and USD) </t>
  </si>
  <si>
    <t>Accounts receivables (in days)</t>
  </si>
  <si>
    <t>Effective Tax Rate</t>
  </si>
  <si>
    <t>Exchange Rates</t>
  </si>
  <si>
    <t>Support (including trainees)</t>
  </si>
  <si>
    <t xml:space="preserve">Basic </t>
  </si>
  <si>
    <t xml:space="preserve">Diluted </t>
  </si>
  <si>
    <t xml:space="preserve">Outstanding Hedges </t>
  </si>
  <si>
    <t>Income Statement (USD Mn)</t>
  </si>
  <si>
    <t>Balance Sheet (USD Mn)</t>
  </si>
  <si>
    <t>Constant Currency</t>
  </si>
  <si>
    <t>Onsite:Offshore</t>
  </si>
  <si>
    <t>Revenue from top clients</t>
  </si>
  <si>
    <t>Headcount</t>
  </si>
  <si>
    <t xml:space="preserve">Total </t>
  </si>
  <si>
    <t xml:space="preserve">Summary of Cash and Cash Equivalents </t>
  </si>
  <si>
    <t>Summary of Debt</t>
  </si>
  <si>
    <t>Value</t>
  </si>
  <si>
    <t>Avg. Rate/ INR</t>
  </si>
  <si>
    <t xml:space="preserve">USD </t>
  </si>
  <si>
    <t>Minority Interest (2)</t>
  </si>
  <si>
    <t>Sub-Total Current Liabilities (4)</t>
  </si>
  <si>
    <t>Total - Equity and Liabilities (5=1+2+3+4)</t>
  </si>
  <si>
    <t>Sub-Total Non-Current Assets (6)</t>
  </si>
  <si>
    <t>Sub-Total Current Assets (7)</t>
  </si>
  <si>
    <t>Total Assets (8=6+7)</t>
  </si>
  <si>
    <t>Loan Funds</t>
  </si>
  <si>
    <t>Secured Loans</t>
  </si>
  <si>
    <t>Unsecured Loan</t>
  </si>
  <si>
    <t>Sub-Total Non-Loan funds (3)</t>
  </si>
  <si>
    <t>Provisions</t>
  </si>
  <si>
    <t>Investments</t>
  </si>
  <si>
    <t>Revenue- top 20 clients</t>
  </si>
  <si>
    <t>US</t>
  </si>
  <si>
    <t>Europe</t>
  </si>
  <si>
    <t>ROW</t>
  </si>
  <si>
    <t>Financial Services</t>
  </si>
  <si>
    <t>Emerging</t>
  </si>
  <si>
    <t>Earning Per Share (INR/share)</t>
  </si>
  <si>
    <t>Retail and Consumer Services</t>
  </si>
  <si>
    <t>Gross employees added during the period</t>
  </si>
  <si>
    <t>Attrition</t>
  </si>
  <si>
    <t>Q2 FY 17</t>
  </si>
  <si>
    <t>FY 17</t>
  </si>
  <si>
    <t>IND AS</t>
  </si>
  <si>
    <t>Q1 FY 18</t>
  </si>
  <si>
    <t>Q2 FY 18</t>
  </si>
  <si>
    <t>Summary of Capex</t>
  </si>
  <si>
    <t>Investment in Mutual Funds</t>
  </si>
  <si>
    <t>Other Income (net)</t>
  </si>
  <si>
    <t>Note- EBITDA includes other income of operating nature.</t>
  </si>
  <si>
    <t>Note : Depreciation charge for Q1 and Q2 FY17 have been reinstated by INR 17.6 mn each on account of retrospective adoption of business combination.</t>
  </si>
  <si>
    <t>Note : Depreciation charge for Q1 and Q2 FY17 have been reinstated by USD 0.26 mn each on account of retrospective adoption of business combination.</t>
  </si>
  <si>
    <t>Profit from operations after finance costs but before exceptional items  (5-6)</t>
  </si>
  <si>
    <t>Profit from ordinary activities before tax (7-8)</t>
  </si>
  <si>
    <t>Profit from ordinary activities before tax % to revenue (9/1.a %)</t>
  </si>
  <si>
    <t>Profit from ordinary activities after tax (9-10)</t>
  </si>
  <si>
    <t>Net profit for the period (11-12)</t>
  </si>
  <si>
    <t>Net profit after tax and minority interest (13-14)</t>
  </si>
  <si>
    <t>Net profit after tax and minority interest (15/1.a %)</t>
  </si>
  <si>
    <t>H1 FY18</t>
  </si>
  <si>
    <t>Q3 FY 18</t>
  </si>
  <si>
    <t># FY 18 counts includes clients added in service business only .</t>
  </si>
  <si>
    <t>New clients added in the period (# Refer note at the end)</t>
  </si>
  <si>
    <t>Q4 FY 18</t>
  </si>
  <si>
    <t>FY 18</t>
  </si>
  <si>
    <t>Goodwill</t>
  </si>
  <si>
    <t>A</t>
  </si>
  <si>
    <t xml:space="preserve">Cashflow Statement (INR Mn) </t>
  </si>
  <si>
    <t>Cash Flow from Operating Activities :</t>
  </si>
  <si>
    <t>Profit before Taxation</t>
  </si>
  <si>
    <t>Adjustments for</t>
  </si>
  <si>
    <t>Employee share based payment expense</t>
  </si>
  <si>
    <t>(Profit) / loss on sale of investments (net)</t>
  </si>
  <si>
    <t>Changes in fair value of financial assets/liabilities measured at fair value through profit and loss</t>
  </si>
  <si>
    <t>Dividend income</t>
  </si>
  <si>
    <t>Interest income</t>
  </si>
  <si>
    <t>Finance costs</t>
  </si>
  <si>
    <t>Bad debts written off</t>
  </si>
  <si>
    <t>Net exchange differences</t>
  </si>
  <si>
    <t>Sub total of adjustments</t>
  </si>
  <si>
    <t>Operating Profit before Working Capital Changes</t>
  </si>
  <si>
    <t>Change in operating assets and liabilities</t>
  </si>
  <si>
    <t>(Increase)/ decrease in other non current financial assets</t>
  </si>
  <si>
    <t>(Increase)/ decrease in other non current assets</t>
  </si>
  <si>
    <t>(Increase)/ decrease in inventories</t>
  </si>
  <si>
    <t>(Increase)/decrease in trade receivables</t>
  </si>
  <si>
    <t>(Increase)/decrease in other current financial assets</t>
  </si>
  <si>
    <t>(Increase)/ decrease in other current assets</t>
  </si>
  <si>
    <t>Increase/(decrease) in other non current financial liabilities</t>
  </si>
  <si>
    <t>Increase/(decrease) in non current provisions</t>
  </si>
  <si>
    <t>Increase/(decrease) in non current employee benefit obligations</t>
  </si>
  <si>
    <t>Increase/(decrease) in other non current liabilities</t>
  </si>
  <si>
    <t>Increase/(decrease) in trade payables</t>
  </si>
  <si>
    <t>Increase/ (decrease) in other current financial liabilities</t>
  </si>
  <si>
    <t>Increase/ (decrease) in current provisions</t>
  </si>
  <si>
    <t>Increase/ (decrease) in current employee benefit obligations</t>
  </si>
  <si>
    <t>Increase/ (decrease) in other current liabilities</t>
  </si>
  <si>
    <t xml:space="preserve">Sub total of changes in working capital </t>
  </si>
  <si>
    <t>Cash generated from Operations</t>
  </si>
  <si>
    <t>Income taxes paid (net of refunds)</t>
  </si>
  <si>
    <t xml:space="preserve">Net Cash from Operating activities (1) </t>
  </si>
  <si>
    <t>Cash Flow from Investing Activities</t>
  </si>
  <si>
    <t>Purchase of tangible/intangible assets including capital
work in progress</t>
  </si>
  <si>
    <t>Net Cash used in Investing Activities (2)</t>
  </si>
  <si>
    <t>Cash Flow from Financing Activities</t>
  </si>
  <si>
    <t>Interest paid</t>
  </si>
  <si>
    <t>Dividend on equity shares and tax thereon</t>
  </si>
  <si>
    <t>Net Cash used in Financing Activities (3)</t>
  </si>
  <si>
    <t>Net Increase/(Decrease) in Cash and Cash Equivalents (4=1+2+3)</t>
  </si>
  <si>
    <t>Opening Balance of Cash &amp; Cash Equivalents</t>
  </si>
  <si>
    <t>Closing Balance of Cash &amp; Cash Equivalents</t>
  </si>
  <si>
    <t>Balance in Unclaimed Dividend accounts</t>
  </si>
  <si>
    <t>*The above Consolidated Cash Flow Statement has been prepared under the "Indirect Method" set out in Accounting Standard 3 on Cash Flow Statements.</t>
  </si>
  <si>
    <t>B</t>
  </si>
  <si>
    <t>Cashflow Statement (USD Mn)</t>
  </si>
  <si>
    <t>Fair value gain/(losses) on share buyback liability</t>
  </si>
  <si>
    <t>Fair Value Impact of Security Deposits</t>
  </si>
  <si>
    <t>Guarantee Commission</t>
  </si>
  <si>
    <t>(Profit)/Loss on sale of tangible assets (net)</t>
  </si>
  <si>
    <t>Provision for doubtful debts (net)</t>
  </si>
  <si>
    <t>Provision for diminution in the value of investments</t>
  </si>
  <si>
    <t>Provision no Longer required written back</t>
  </si>
  <si>
    <t>Investments in Subsidiaries (Refer Note 38)</t>
  </si>
  <si>
    <t>Proceeds from sale of tangible/intangible assets</t>
  </si>
  <si>
    <t>Purchase of investments (Mutual Funds)</t>
  </si>
  <si>
    <t>Sale of investments (Mutual Funds)</t>
  </si>
  <si>
    <t>Purchase of investments (NCDs)</t>
  </si>
  <si>
    <t>Proceeds from issue of equity shares</t>
  </si>
  <si>
    <t>Proceeds of long-term borrowings</t>
  </si>
  <si>
    <t>Repayment of long-term borrowings</t>
  </si>
  <si>
    <t>Proceeds  of short-term borrowings</t>
  </si>
  <si>
    <t>Repayment of short-term borrowings</t>
  </si>
  <si>
    <t>Effect of exchange differences on translation of cash and cash equivalents</t>
  </si>
  <si>
    <t>Increase in Cash and Cash Equivalents on Acquisition</t>
  </si>
  <si>
    <t>Purchase of Business (Refer Note 38)</t>
  </si>
  <si>
    <t>Unrealised exchange gains/(losses) (net)</t>
  </si>
  <si>
    <t>Investments in Subsidiaries</t>
  </si>
  <si>
    <t>Purchase of Business</t>
  </si>
  <si>
    <t>Q1 FY 19</t>
  </si>
  <si>
    <t>Digital Services</t>
  </si>
  <si>
    <t>Core Application Services</t>
  </si>
  <si>
    <t>Cloud, Digital Led next gen CIS</t>
  </si>
  <si>
    <t>Core Infrastructure Services</t>
  </si>
  <si>
    <t>Third Party Maintenance</t>
  </si>
  <si>
    <t>Hi Tech</t>
  </si>
  <si>
    <t>Mfg</t>
  </si>
  <si>
    <t>Insurance</t>
  </si>
  <si>
    <t>Banking</t>
  </si>
  <si>
    <t>Total Digital Services</t>
  </si>
  <si>
    <t>Digital &amp; Application Services (DAS)</t>
  </si>
  <si>
    <t>Cloud and Infrastructure Services (CIS)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</si>
</sst>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.0%"/>
    <numFmt numFmtId="167" formatCode="_ * #,##0.0_ ;_ * \-#,##0.0_ ;_ * &quot;-&quot;??_ ;_ @_ "/>
    <numFmt numFmtId="168" formatCode="_([$€-2]* #,##0.00_);_([$€-2]* \(#,##0.00\);_([$€-2]* &quot;-&quot;??_)"/>
    <numFmt numFmtId="169" formatCode="_ * #,##0.0000_ ;_ * \-#,##0.0000_ ;_ * &quot;-&quot;??_ ;_ @_ "/>
    <numFmt numFmtId="170" formatCode="_ * #,##0.00000_ ;_ * \-#,##0.00000_ ;_ * &quot;-&quot;??_ ;_ @_ "/>
    <numFmt numFmtId="171" formatCode="0.0"/>
    <numFmt numFmtId="172" formatCode="_(* #,##0_);_(* \(#,##0\);_(* &quot;-&quot;??_);_(@_)"/>
    <numFmt numFmtId="173" formatCode="0.0000"/>
    <numFmt numFmtId="174" formatCode="_(* #,##0.0_);_(* \(#,##0.0\);_(* &quot;-&quot;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name val="Arial"/>
      <family val="2"/>
    </font>
    <font>
      <u/>
      <sz val="12.1"/>
      <color theme="10"/>
      <name val="Calibri"/>
      <family val="2"/>
    </font>
    <font>
      <u/>
      <sz val="10"/>
      <color theme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b/>
      <u/>
      <sz val="10"/>
      <color theme="1"/>
      <name val="Times New Roman"/>
      <family val="1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8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43" fillId="0" borderId="0"/>
  </cellStyleXfs>
  <cellXfs count="30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7" fillId="0" borderId="1" xfId="5" applyFont="1" applyBorder="1" applyAlignment="1" applyProtection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6" fontId="9" fillId="0" borderId="0" xfId="2" applyNumberFormat="1" applyFont="1"/>
    <xf numFmtId="43" fontId="9" fillId="0" borderId="0" xfId="1" applyFont="1"/>
    <xf numFmtId="0" fontId="13" fillId="0" borderId="0" xfId="3" applyFont="1" applyFill="1" applyBorder="1" applyAlignment="1">
      <alignment horizontal="left" indent="2"/>
    </xf>
    <xf numFmtId="166" fontId="14" fillId="0" borderId="0" xfId="2" applyNumberFormat="1" applyFont="1" applyFill="1" applyBorder="1" applyAlignment="1"/>
    <xf numFmtId="166" fontId="14" fillId="0" borderId="0" xfId="2" applyNumberFormat="1" applyFont="1" applyBorder="1" applyAlignment="1"/>
    <xf numFmtId="0" fontId="14" fillId="0" borderId="0" xfId="0" applyFont="1"/>
    <xf numFmtId="165" fontId="9" fillId="0" borderId="0" xfId="1" applyNumberFormat="1" applyFont="1" applyFill="1" applyBorder="1" applyAlignment="1"/>
    <xf numFmtId="0" fontId="9" fillId="0" borderId="0" xfId="0" applyFont="1" applyFill="1" applyBorder="1" applyAlignment="1">
      <alignment horizontal="left"/>
    </xf>
    <xf numFmtId="43" fontId="9" fillId="0" borderId="0" xfId="0" applyNumberFormat="1" applyFont="1" applyFill="1"/>
    <xf numFmtId="0" fontId="14" fillId="0" borderId="0" xfId="0" applyFont="1" applyFill="1" applyBorder="1"/>
    <xf numFmtId="0" fontId="14" fillId="0" borderId="0" xfId="0" applyFont="1" applyFill="1"/>
    <xf numFmtId="0" fontId="8" fillId="0" borderId="0" xfId="0" applyFont="1" applyFill="1" applyBorder="1"/>
    <xf numFmtId="166" fontId="8" fillId="0" borderId="0" xfId="2" applyNumberFormat="1" applyFont="1" applyFill="1" applyBorder="1" applyAlignment="1"/>
    <xf numFmtId="0" fontId="9" fillId="0" borderId="0" xfId="0" applyFont="1" applyFill="1" applyBorder="1"/>
    <xf numFmtId="0" fontId="8" fillId="0" borderId="0" xfId="0" applyFont="1" applyFill="1"/>
    <xf numFmtId="166" fontId="14" fillId="0" borderId="0" xfId="2" applyNumberFormat="1" applyFont="1" applyFill="1"/>
    <xf numFmtId="166" fontId="9" fillId="0" borderId="0" xfId="2" applyNumberFormat="1" applyFont="1" applyFill="1"/>
    <xf numFmtId="165" fontId="9" fillId="0" borderId="0" xfId="0" applyNumberFormat="1" applyFont="1"/>
    <xf numFmtId="165" fontId="9" fillId="0" borderId="0" xfId="1" applyNumberFormat="1" applyFont="1"/>
    <xf numFmtId="0" fontId="8" fillId="3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65" fontId="9" fillId="0" borderId="0" xfId="1" applyNumberFormat="1" applyFont="1" applyFill="1" applyBorder="1"/>
    <xf numFmtId="0" fontId="12" fillId="0" borderId="0" xfId="0" applyFont="1" applyFill="1" applyBorder="1"/>
    <xf numFmtId="0" fontId="17" fillId="0" borderId="0" xfId="0" applyFont="1" applyFill="1" applyBorder="1"/>
    <xf numFmtId="0" fontId="11" fillId="4" borderId="3" xfId="0" applyFont="1" applyFill="1" applyBorder="1" applyAlignment="1"/>
    <xf numFmtId="0" fontId="11" fillId="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3" xfId="0" applyFont="1" applyFill="1" applyBorder="1"/>
    <xf numFmtId="165" fontId="11" fillId="5" borderId="3" xfId="1" applyNumberFormat="1" applyFont="1" applyFill="1" applyBorder="1"/>
    <xf numFmtId="167" fontId="9" fillId="0" borderId="0" xfId="1" applyNumberFormat="1" applyFont="1" applyBorder="1" applyAlignment="1"/>
    <xf numFmtId="167" fontId="9" fillId="0" borderId="0" xfId="1" applyNumberFormat="1" applyFont="1" applyFill="1" applyBorder="1" applyAlignment="1"/>
    <xf numFmtId="167" fontId="8" fillId="0" borderId="0" xfId="1" applyNumberFormat="1" applyFont="1" applyFill="1" applyBorder="1" applyAlignment="1"/>
    <xf numFmtId="167" fontId="9" fillId="0" borderId="0" xfId="1" applyNumberFormat="1" applyFont="1" applyFill="1"/>
    <xf numFmtId="43" fontId="8" fillId="0" borderId="0" xfId="2" applyNumberFormat="1" applyFont="1" applyFill="1" applyBorder="1" applyAlignment="1"/>
    <xf numFmtId="17" fontId="9" fillId="0" borderId="0" xfId="0" applyNumberFormat="1" applyFont="1"/>
    <xf numFmtId="167" fontId="9" fillId="0" borderId="0" xfId="1" applyNumberFormat="1" applyFont="1" applyFill="1" applyBorder="1"/>
    <xf numFmtId="43" fontId="9" fillId="0" borderId="0" xfId="1" applyFont="1" applyFill="1"/>
    <xf numFmtId="167" fontId="9" fillId="0" borderId="0" xfId="1" applyNumberFormat="1" applyFont="1" applyAlignment="1">
      <alignment horizontal="right"/>
    </xf>
    <xf numFmtId="167" fontId="9" fillId="0" borderId="0" xfId="1" applyNumberFormat="1" applyFont="1" applyFill="1" applyAlignment="1">
      <alignment horizontal="right"/>
    </xf>
    <xf numFmtId="9" fontId="9" fillId="0" borderId="0" xfId="2" applyNumberFormat="1" applyFont="1" applyFill="1"/>
    <xf numFmtId="167" fontId="9" fillId="0" borderId="0" xfId="1" applyNumberFormat="1" applyFont="1"/>
    <xf numFmtId="167" fontId="9" fillId="0" borderId="0" xfId="0" applyNumberFormat="1" applyFont="1"/>
    <xf numFmtId="164" fontId="9" fillId="0" borderId="0" xfId="0" applyNumberFormat="1" applyFont="1"/>
    <xf numFmtId="166" fontId="18" fillId="0" borderId="0" xfId="2" applyNumberFormat="1" applyFont="1"/>
    <xf numFmtId="167" fontId="11" fillId="5" borderId="3" xfId="1" applyNumberFormat="1" applyFont="1" applyFill="1" applyBorder="1" applyAlignment="1"/>
    <xf numFmtId="167" fontId="11" fillId="5" borderId="3" xfId="1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9" fillId="0" borderId="0" xfId="1" applyNumberFormat="1" applyFont="1" applyBorder="1"/>
    <xf numFmtId="166" fontId="14" fillId="0" borderId="0" xfId="2" applyNumberFormat="1" applyFont="1" applyFill="1" applyBorder="1" applyAlignment="1">
      <alignment horizontal="center"/>
    </xf>
    <xf numFmtId="166" fontId="14" fillId="0" borderId="0" xfId="2" applyNumberFormat="1" applyFont="1" applyFill="1" applyBorder="1" applyAlignment="1">
      <alignment horizontal="right"/>
    </xf>
    <xf numFmtId="166" fontId="14" fillId="0" borderId="0" xfId="2" applyNumberFormat="1" applyFont="1" applyBorder="1"/>
    <xf numFmtId="167" fontId="9" fillId="0" borderId="0" xfId="1" applyNumberFormat="1" applyFont="1" applyBorder="1"/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10" fontId="14" fillId="0" borderId="0" xfId="0" applyNumberFormat="1" applyFont="1" applyFill="1"/>
    <xf numFmtId="171" fontId="9" fillId="0" borderId="0" xfId="0" applyNumberFormat="1" applyFont="1" applyFill="1"/>
    <xf numFmtId="165" fontId="9" fillId="0" borderId="0" xfId="1" applyNumberFormat="1" applyFont="1" applyFill="1"/>
    <xf numFmtId="167" fontId="14" fillId="0" borderId="0" xfId="1" applyNumberFormat="1" applyFont="1" applyFill="1"/>
    <xf numFmtId="0" fontId="13" fillId="0" borderId="0" xfId="3" applyFont="1" applyFill="1" applyBorder="1" applyAlignment="1">
      <alignment horizontal="left"/>
    </xf>
    <xf numFmtId="165" fontId="19" fillId="0" borderId="0" xfId="0" applyNumberFormat="1" applyFont="1"/>
    <xf numFmtId="165" fontId="19" fillId="0" borderId="2" xfId="0" applyNumberFormat="1" applyFont="1" applyFill="1" applyBorder="1"/>
    <xf numFmtId="165" fontId="19" fillId="0" borderId="0" xfId="0" applyNumberFormat="1" applyFont="1" applyFill="1"/>
    <xf numFmtId="165" fontId="19" fillId="0" borderId="0" xfId="0" applyNumberFormat="1" applyFont="1" applyFill="1" applyBorder="1"/>
    <xf numFmtId="165" fontId="20" fillId="4" borderId="3" xfId="0" applyNumberFormat="1" applyFont="1" applyFill="1" applyBorder="1" applyAlignment="1"/>
    <xf numFmtId="165" fontId="20" fillId="4" borderId="3" xfId="0" applyNumberFormat="1" applyFont="1" applyFill="1" applyBorder="1" applyAlignment="1">
      <alignment horizontal="right"/>
    </xf>
    <xf numFmtId="165" fontId="19" fillId="0" borderId="0" xfId="0" applyNumberFormat="1" applyFont="1" applyBorder="1"/>
    <xf numFmtId="165" fontId="19" fillId="0" borderId="0" xfId="0" applyNumberFormat="1" applyFont="1" applyFill="1" applyAlignment="1"/>
    <xf numFmtId="165" fontId="19" fillId="0" borderId="0" xfId="0" applyNumberFormat="1" applyFont="1" applyFill="1" applyBorder="1" applyAlignment="1"/>
    <xf numFmtId="165" fontId="19" fillId="0" borderId="0" xfId="0" applyNumberFormat="1" applyFont="1" applyFill="1" applyAlignment="1">
      <alignment horizontal="right"/>
    </xf>
    <xf numFmtId="165" fontId="19" fillId="0" borderId="0" xfId="0" applyNumberFormat="1" applyFont="1" applyBorder="1" applyAlignment="1"/>
    <xf numFmtId="165" fontId="21" fillId="0" borderId="0" xfId="0" applyNumberFormat="1" applyFont="1" applyFill="1" applyBorder="1" applyAlignment="1">
      <alignment horizontal="left"/>
    </xf>
    <xf numFmtId="165" fontId="19" fillId="0" borderId="0" xfId="0" applyNumberFormat="1" applyFont="1" applyBorder="1" applyAlignment="1">
      <alignment horizontal="right"/>
    </xf>
    <xf numFmtId="165" fontId="19" fillId="0" borderId="0" xfId="0" applyNumberFormat="1" applyFont="1" applyFill="1" applyBorder="1" applyAlignment="1">
      <alignment horizontal="right"/>
    </xf>
    <xf numFmtId="9" fontId="19" fillId="0" borderId="0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horizontal="right"/>
    </xf>
    <xf numFmtId="165" fontId="22" fillId="0" borderId="0" xfId="0" applyNumberFormat="1" applyFont="1" applyBorder="1" applyAlignment="1"/>
    <xf numFmtId="166" fontId="19" fillId="0" borderId="0" xfId="0" applyNumberFormat="1" applyFont="1" applyFill="1" applyBorder="1" applyAlignment="1"/>
    <xf numFmtId="165" fontId="24" fillId="0" borderId="2" xfId="0" applyNumberFormat="1" applyFont="1" applyFill="1" applyBorder="1" applyAlignment="1"/>
    <xf numFmtId="9" fontId="24" fillId="0" borderId="2" xfId="0" applyNumberFormat="1" applyFont="1" applyFill="1" applyBorder="1" applyAlignment="1">
      <alignment horizontal="right"/>
    </xf>
    <xf numFmtId="165" fontId="24" fillId="0" borderId="0" xfId="0" applyNumberFormat="1" applyFont="1" applyFill="1" applyBorder="1" applyAlignment="1"/>
    <xf numFmtId="9" fontId="24" fillId="0" borderId="0" xfId="0" applyNumberFormat="1" applyFont="1" applyFill="1" applyBorder="1" applyAlignment="1">
      <alignment horizontal="right"/>
    </xf>
    <xf numFmtId="165" fontId="24" fillId="0" borderId="0" xfId="0" applyNumberFormat="1" applyFont="1" applyFill="1" applyAlignment="1"/>
    <xf numFmtId="9" fontId="24" fillId="0" borderId="0" xfId="0" applyNumberFormat="1" applyFont="1" applyFill="1" applyAlignment="1">
      <alignment horizontal="right"/>
    </xf>
    <xf numFmtId="165" fontId="24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/>
    <xf numFmtId="165" fontId="25" fillId="0" borderId="0" xfId="0" applyNumberFormat="1" applyFont="1" applyFill="1" applyBorder="1" applyAlignment="1"/>
    <xf numFmtId="165" fontId="26" fillId="0" borderId="0" xfId="0" applyNumberFormat="1" applyFont="1" applyFill="1" applyBorder="1" applyAlignment="1"/>
    <xf numFmtId="167" fontId="24" fillId="0" borderId="0" xfId="1" applyNumberFormat="1" applyFont="1" applyFill="1" applyBorder="1" applyAlignment="1">
      <alignment horizontal="right"/>
    </xf>
    <xf numFmtId="165" fontId="19" fillId="0" borderId="0" xfId="2" applyNumberFormat="1" applyFont="1" applyFill="1"/>
    <xf numFmtId="165" fontId="19" fillId="0" borderId="0" xfId="2" applyNumberFormat="1" applyFont="1" applyFill="1" applyBorder="1"/>
    <xf numFmtId="165" fontId="19" fillId="0" borderId="2" xfId="2" applyNumberFormat="1" applyFont="1" applyFill="1" applyBorder="1"/>
    <xf numFmtId="166" fontId="19" fillId="0" borderId="2" xfId="0" applyNumberFormat="1" applyFont="1" applyFill="1" applyBorder="1" applyAlignment="1">
      <alignment horizontal="right"/>
    </xf>
    <xf numFmtId="165" fontId="24" fillId="0" borderId="0" xfId="0" applyNumberFormat="1" applyFont="1" applyFill="1" applyAlignment="1">
      <alignment horizontal="right"/>
    </xf>
    <xf numFmtId="165" fontId="24" fillId="2" borderId="0" xfId="0" applyNumberFormat="1" applyFont="1" applyFill="1" applyBorder="1" applyAlignment="1"/>
    <xf numFmtId="165" fontId="24" fillId="0" borderId="0" xfId="0" applyNumberFormat="1" applyFont="1" applyBorder="1" applyAlignment="1"/>
    <xf numFmtId="165" fontId="19" fillId="2" borderId="0" xfId="0" applyNumberFormat="1" applyFont="1" applyFill="1" applyBorder="1" applyAlignment="1"/>
    <xf numFmtId="165" fontId="24" fillId="0" borderId="2" xfId="0" applyNumberFormat="1" applyFont="1" applyFill="1" applyBorder="1" applyAlignment="1">
      <alignment horizontal="right"/>
    </xf>
    <xf numFmtId="165" fontId="21" fillId="0" borderId="0" xfId="0" applyNumberFormat="1" applyFont="1" applyFill="1" applyAlignment="1"/>
    <xf numFmtId="165" fontId="24" fillId="0" borderId="0" xfId="0" applyNumberFormat="1" applyFont="1" applyFill="1" applyBorder="1" applyAlignment="1">
      <alignment horizontal="left"/>
    </xf>
    <xf numFmtId="165" fontId="27" fillId="0" borderId="0" xfId="0" applyNumberFormat="1" applyFont="1" applyFill="1" applyBorder="1" applyAlignment="1"/>
    <xf numFmtId="165" fontId="19" fillId="2" borderId="0" xfId="0" applyNumberFormat="1" applyFont="1" applyFill="1" applyBorder="1"/>
    <xf numFmtId="165" fontId="24" fillId="2" borderId="2" xfId="0" applyNumberFormat="1" applyFont="1" applyFill="1" applyBorder="1"/>
    <xf numFmtId="165" fontId="24" fillId="0" borderId="2" xfId="0" applyNumberFormat="1" applyFont="1" applyFill="1" applyBorder="1"/>
    <xf numFmtId="166" fontId="24" fillId="0" borderId="2" xfId="0" applyNumberFormat="1" applyFont="1" applyFill="1" applyBorder="1" applyAlignment="1">
      <alignment horizontal="right"/>
    </xf>
    <xf numFmtId="165" fontId="24" fillId="0" borderId="0" xfId="0" applyNumberFormat="1" applyFont="1" applyFill="1" applyBorder="1"/>
    <xf numFmtId="9" fontId="19" fillId="0" borderId="0" xfId="0" applyNumberFormat="1" applyFont="1" applyFill="1" applyAlignment="1">
      <alignment horizontal="right"/>
    </xf>
    <xf numFmtId="166" fontId="19" fillId="0" borderId="0" xfId="2" applyNumberFormat="1" applyFont="1" applyFill="1" applyAlignment="1">
      <alignment horizontal="right"/>
    </xf>
    <xf numFmtId="165" fontId="19" fillId="0" borderId="0" xfId="2" applyNumberFormat="1" applyFont="1" applyBorder="1" applyAlignment="1"/>
    <xf numFmtId="165" fontId="21" fillId="0" borderId="0" xfId="0" applyNumberFormat="1" applyFont="1" applyBorder="1"/>
    <xf numFmtId="165" fontId="21" fillId="0" borderId="0" xfId="0" applyNumberFormat="1" applyFont="1" applyFill="1" applyBorder="1"/>
    <xf numFmtId="167" fontId="19" fillId="0" borderId="0" xfId="0" applyNumberFormat="1" applyFont="1" applyBorder="1" applyAlignment="1">
      <alignment horizontal="right"/>
    </xf>
    <xf numFmtId="167" fontId="19" fillId="0" borderId="0" xfId="1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165" fontId="19" fillId="0" borderId="2" xfId="0" applyNumberFormat="1" applyFont="1" applyFill="1" applyBorder="1" applyAlignment="1"/>
    <xf numFmtId="167" fontId="19" fillId="0" borderId="2" xfId="0" applyNumberFormat="1" applyFont="1" applyBorder="1" applyAlignment="1">
      <alignment horizontal="right"/>
    </xf>
    <xf numFmtId="165" fontId="19" fillId="0" borderId="0" xfId="1" applyNumberFormat="1" applyFont="1" applyFill="1" applyAlignment="1">
      <alignment horizontal="right"/>
    </xf>
    <xf numFmtId="165" fontId="19" fillId="0" borderId="0" xfId="1" applyNumberFormat="1" applyFont="1" applyFill="1" applyBorder="1" applyAlignment="1">
      <alignment horizontal="right"/>
    </xf>
    <xf numFmtId="166" fontId="24" fillId="0" borderId="2" xfId="0" applyNumberFormat="1" applyFont="1" applyBorder="1" applyAlignment="1">
      <alignment horizontal="right"/>
    </xf>
    <xf numFmtId="165" fontId="27" fillId="0" borderId="2" xfId="0" applyNumberFormat="1" applyFont="1" applyFill="1" applyBorder="1" applyAlignment="1"/>
    <xf numFmtId="165" fontId="19" fillId="0" borderId="2" xfId="0" applyNumberFormat="1" applyFont="1" applyFill="1" applyBorder="1" applyAlignment="1">
      <alignment horizontal="right"/>
    </xf>
    <xf numFmtId="165" fontId="23" fillId="0" borderId="0" xfId="0" applyNumberFormat="1" applyFont="1" applyFill="1" applyBorder="1"/>
    <xf numFmtId="167" fontId="19" fillId="0" borderId="0" xfId="1" applyNumberFormat="1" applyFont="1" applyFill="1" applyBorder="1" applyAlignment="1"/>
    <xf numFmtId="167" fontId="24" fillId="0" borderId="2" xfId="0" applyNumberFormat="1" applyFont="1" applyFill="1" applyBorder="1" applyAlignment="1">
      <alignment horizontal="right"/>
    </xf>
    <xf numFmtId="165" fontId="28" fillId="0" borderId="0" xfId="0" applyNumberFormat="1" applyFont="1" applyAlignment="1">
      <alignment horizontal="right"/>
    </xf>
    <xf numFmtId="165" fontId="21" fillId="0" borderId="0" xfId="0" applyNumberFormat="1" applyFont="1" applyFill="1"/>
    <xf numFmtId="167" fontId="19" fillId="0" borderId="0" xfId="0" applyNumberFormat="1" applyFont="1" applyFill="1" applyAlignment="1">
      <alignment horizontal="right"/>
    </xf>
    <xf numFmtId="167" fontId="24" fillId="0" borderId="2" xfId="0" applyNumberFormat="1" applyFont="1" applyBorder="1" applyAlignment="1">
      <alignment horizontal="right"/>
    </xf>
    <xf numFmtId="165" fontId="24" fillId="0" borderId="0" xfId="0" applyNumberFormat="1" applyFont="1" applyBorder="1" applyAlignment="1">
      <alignment horizontal="right"/>
    </xf>
    <xf numFmtId="165" fontId="24" fillId="0" borderId="0" xfId="1" applyNumberFormat="1" applyFont="1" applyFill="1" applyBorder="1"/>
    <xf numFmtId="165" fontId="19" fillId="0" borderId="0" xfId="1" applyNumberFormat="1" applyFont="1" applyFill="1" applyBorder="1"/>
    <xf numFmtId="167" fontId="24" fillId="0" borderId="0" xfId="0" applyNumberFormat="1" applyFont="1" applyFill="1" applyBorder="1" applyAlignment="1">
      <alignment horizontal="right"/>
    </xf>
    <xf numFmtId="165" fontId="21" fillId="0" borderId="0" xfId="0" applyNumberFormat="1" applyFont="1"/>
    <xf numFmtId="167" fontId="19" fillId="0" borderId="2" xfId="0" applyNumberFormat="1" applyFont="1" applyFill="1" applyBorder="1" applyAlignment="1">
      <alignment horizontal="right"/>
    </xf>
    <xf numFmtId="165" fontId="19" fillId="0" borderId="0" xfId="0" applyNumberFormat="1" applyFont="1" applyFill="1" applyAlignment="1">
      <alignment horizontal="center"/>
    </xf>
    <xf numFmtId="166" fontId="19" fillId="0" borderId="0" xfId="2" applyNumberFormat="1" applyFont="1" applyFill="1" applyBorder="1" applyAlignment="1">
      <alignment horizontal="right"/>
    </xf>
    <xf numFmtId="165" fontId="24" fillId="0" borderId="2" xfId="1" applyNumberFormat="1" applyFont="1" applyFill="1" applyBorder="1"/>
    <xf numFmtId="165" fontId="19" fillId="0" borderId="0" xfId="2" applyNumberFormat="1" applyFont="1" applyFill="1" applyBorder="1" applyAlignment="1">
      <alignment horizontal="center"/>
    </xf>
    <xf numFmtId="166" fontId="23" fillId="0" borderId="0" xfId="2" applyNumberFormat="1" applyFont="1" applyBorder="1" applyAlignment="1"/>
    <xf numFmtId="167" fontId="19" fillId="0" borderId="0" xfId="0" applyNumberFormat="1" applyFont="1" applyFill="1"/>
    <xf numFmtId="166" fontId="19" fillId="0" borderId="0" xfId="2" applyNumberFormat="1" applyFont="1" applyFill="1"/>
    <xf numFmtId="0" fontId="29" fillId="0" borderId="0" xfId="0" applyFont="1"/>
    <xf numFmtId="0" fontId="29" fillId="0" borderId="0" xfId="0" applyFont="1" applyFill="1"/>
    <xf numFmtId="0" fontId="30" fillId="4" borderId="3" xfId="0" applyFont="1" applyFill="1" applyBorder="1" applyAlignment="1"/>
    <xf numFmtId="0" fontId="30" fillId="4" borderId="3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0" fillId="5" borderId="3" xfId="0" applyFont="1" applyFill="1" applyBorder="1" applyAlignment="1">
      <alignment horizontal="left"/>
    </xf>
    <xf numFmtId="165" fontId="30" fillId="5" borderId="3" xfId="1" applyNumberFormat="1" applyFont="1" applyFill="1" applyBorder="1" applyAlignment="1"/>
    <xf numFmtId="164" fontId="29" fillId="0" borderId="0" xfId="0" applyNumberFormat="1" applyFont="1"/>
    <xf numFmtId="0" fontId="32" fillId="0" borderId="0" xfId="3" applyFont="1" applyFill="1" applyBorder="1" applyAlignment="1">
      <alignment horizontal="left" indent="2"/>
    </xf>
    <xf numFmtId="166" fontId="33" fillId="0" borderId="0" xfId="2" applyNumberFormat="1" applyFont="1" applyFill="1" applyBorder="1" applyAlignment="1"/>
    <xf numFmtId="166" fontId="33" fillId="0" borderId="0" xfId="2" applyNumberFormat="1" applyFont="1" applyBorder="1" applyAlignment="1"/>
    <xf numFmtId="165" fontId="33" fillId="0" borderId="0" xfId="1" applyNumberFormat="1" applyFont="1" applyBorder="1" applyAlignment="1">
      <alignment horizontal="right"/>
    </xf>
    <xf numFmtId="0" fontId="33" fillId="0" borderId="0" xfId="0" applyFont="1"/>
    <xf numFmtId="165" fontId="29" fillId="0" borderId="0" xfId="1" applyNumberFormat="1" applyFont="1" applyBorder="1" applyAlignment="1"/>
    <xf numFmtId="165" fontId="29" fillId="0" borderId="0" xfId="1" applyNumberFormat="1" applyFont="1" applyFill="1" applyBorder="1" applyAlignment="1"/>
    <xf numFmtId="0" fontId="29" fillId="0" borderId="0" xfId="0" applyFont="1" applyFill="1" applyBorder="1" applyAlignment="1">
      <alignment horizontal="left"/>
    </xf>
    <xf numFmtId="0" fontId="30" fillId="5" borderId="3" xfId="0" applyFont="1" applyFill="1" applyBorder="1"/>
    <xf numFmtId="0" fontId="33" fillId="0" borderId="0" xfId="0" applyFont="1" applyFill="1" applyBorder="1"/>
    <xf numFmtId="0" fontId="33" fillId="0" borderId="0" xfId="0" applyFont="1" applyFill="1"/>
    <xf numFmtId="0" fontId="34" fillId="0" borderId="0" xfId="0" applyFont="1" applyFill="1" applyBorder="1"/>
    <xf numFmtId="166" fontId="34" fillId="0" borderId="0" xfId="2" applyNumberFormat="1" applyFont="1" applyFill="1" applyBorder="1" applyAlignment="1"/>
    <xf numFmtId="165" fontId="34" fillId="0" borderId="0" xfId="1" applyNumberFormat="1" applyFont="1" applyFill="1" applyBorder="1" applyAlignment="1"/>
    <xf numFmtId="0" fontId="29" fillId="0" borderId="0" xfId="0" applyFont="1" applyFill="1" applyBorder="1"/>
    <xf numFmtId="0" fontId="34" fillId="0" borderId="0" xfId="0" applyFont="1" applyFill="1"/>
    <xf numFmtId="164" fontId="29" fillId="0" borderId="0" xfId="1" applyNumberFormat="1" applyFont="1" applyFill="1" applyBorder="1" applyAlignment="1"/>
    <xf numFmtId="166" fontId="33" fillId="0" borderId="0" xfId="2" applyNumberFormat="1" applyFont="1" applyFill="1"/>
    <xf numFmtId="166" fontId="29" fillId="0" borderId="0" xfId="2" applyNumberFormat="1" applyFont="1" applyFill="1"/>
    <xf numFmtId="0" fontId="32" fillId="0" borderId="0" xfId="3" applyFont="1" applyFill="1" applyBorder="1" applyAlignment="1">
      <alignment horizontal="left"/>
    </xf>
    <xf numFmtId="0" fontId="34" fillId="3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165" fontId="29" fillId="0" borderId="0" xfId="1" applyNumberFormat="1" applyFont="1" applyFill="1" applyBorder="1"/>
    <xf numFmtId="165" fontId="30" fillId="5" borderId="3" xfId="1" applyNumberFormat="1" applyFont="1" applyFill="1" applyBorder="1"/>
    <xf numFmtId="165" fontId="29" fillId="0" borderId="0" xfId="1" applyNumberFormat="1" applyFont="1" applyAlignment="1">
      <alignment horizontal="right"/>
    </xf>
    <xf numFmtId="165" fontId="34" fillId="0" borderId="0" xfId="1" applyNumberFormat="1" applyFont="1" applyFill="1" applyBorder="1"/>
    <xf numFmtId="0" fontId="37" fillId="0" borderId="0" xfId="0" applyFont="1" applyFill="1" applyBorder="1"/>
    <xf numFmtId="165" fontId="29" fillId="0" borderId="0" xfId="1" applyNumberFormat="1" applyFont="1" applyFill="1" applyAlignment="1">
      <alignment horizontal="right"/>
    </xf>
    <xf numFmtId="172" fontId="29" fillId="0" borderId="0" xfId="1" applyNumberFormat="1" applyFont="1" applyFill="1" applyBorder="1"/>
    <xf numFmtId="172" fontId="29" fillId="0" borderId="0" xfId="1" applyNumberFormat="1" applyFont="1" applyFill="1" applyAlignment="1">
      <alignment horizontal="right"/>
    </xf>
    <xf numFmtId="43" fontId="34" fillId="0" borderId="0" xfId="1" applyNumberFormat="1" applyFont="1" applyFill="1" applyBorder="1"/>
    <xf numFmtId="0" fontId="38" fillId="0" borderId="0" xfId="0" applyFont="1" applyFill="1" applyBorder="1"/>
    <xf numFmtId="43" fontId="29" fillId="0" borderId="0" xfId="0" applyNumberFormat="1" applyFont="1"/>
    <xf numFmtId="165" fontId="29" fillId="0" borderId="0" xfId="0" applyNumberFormat="1" applyFont="1"/>
    <xf numFmtId="165" fontId="11" fillId="4" borderId="3" xfId="0" applyNumberFormat="1" applyFont="1" applyFill="1" applyBorder="1" applyAlignment="1">
      <alignment horizontal="right"/>
    </xf>
    <xf numFmtId="172" fontId="9" fillId="0" borderId="0" xfId="0" applyNumberFormat="1" applyFont="1"/>
    <xf numFmtId="9" fontId="24" fillId="0" borderId="2" xfId="0" applyNumberFormat="1" applyFont="1" applyBorder="1" applyAlignment="1">
      <alignment horizontal="right"/>
    </xf>
    <xf numFmtId="167" fontId="30" fillId="5" borderId="3" xfId="1" applyNumberFormat="1" applyFont="1" applyFill="1" applyBorder="1" applyAlignment="1"/>
    <xf numFmtId="164" fontId="29" fillId="0" borderId="0" xfId="0" applyNumberFormat="1" applyFont="1" applyFill="1"/>
    <xf numFmtId="173" fontId="9" fillId="0" borderId="0" xfId="0" applyNumberFormat="1" applyFont="1"/>
    <xf numFmtId="167" fontId="29" fillId="0" borderId="0" xfId="1" applyNumberFormat="1" applyFont="1" applyFill="1" applyBorder="1" applyAlignment="1"/>
    <xf numFmtId="0" fontId="28" fillId="2" borderId="0" xfId="0" applyFont="1" applyFill="1" applyBorder="1" applyAlignment="1"/>
    <xf numFmtId="0" fontId="28" fillId="0" borderId="0" xfId="0" applyFont="1" applyFill="1" applyBorder="1" applyAlignment="1"/>
    <xf numFmtId="9" fontId="19" fillId="0" borderId="0" xfId="2" applyFont="1" applyBorder="1" applyAlignment="1"/>
    <xf numFmtId="9" fontId="8" fillId="0" borderId="2" xfId="0" applyNumberFormat="1" applyFont="1" applyFill="1" applyBorder="1" applyAlignment="1">
      <alignment horizontal="right"/>
    </xf>
    <xf numFmtId="10" fontId="9" fillId="0" borderId="0" xfId="0" applyNumberFormat="1" applyFont="1" applyFill="1"/>
    <xf numFmtId="165" fontId="8" fillId="0" borderId="2" xfId="0" applyNumberFormat="1" applyFont="1" applyFill="1" applyBorder="1" applyAlignment="1"/>
    <xf numFmtId="165" fontId="9" fillId="0" borderId="0" xfId="0" applyNumberFormat="1" applyFont="1" applyFill="1" applyAlignment="1">
      <alignment horizontal="left"/>
    </xf>
    <xf numFmtId="1" fontId="8" fillId="0" borderId="0" xfId="2" applyNumberFormat="1" applyFont="1" applyFill="1" applyBorder="1" applyAlignment="1">
      <alignment horizontal="right"/>
    </xf>
    <xf numFmtId="167" fontId="34" fillId="0" borderId="0" xfId="1" applyNumberFormat="1" applyFont="1" applyFill="1" applyBorder="1" applyAlignment="1"/>
    <xf numFmtId="164" fontId="19" fillId="0" borderId="0" xfId="0" applyNumberFormat="1" applyFont="1" applyBorder="1" applyAlignment="1"/>
    <xf numFmtId="165" fontId="19" fillId="0" borderId="0" xfId="1" applyNumberFormat="1" applyFont="1" applyBorder="1" applyAlignment="1"/>
    <xf numFmtId="166" fontId="19" fillId="0" borderId="0" xfId="2" applyNumberFormat="1" applyFont="1" applyBorder="1" applyAlignment="1"/>
    <xf numFmtId="172" fontId="29" fillId="0" borderId="0" xfId="1" applyNumberFormat="1" applyFont="1" applyFill="1" applyBorder="1" applyAlignment="1"/>
    <xf numFmtId="165" fontId="9" fillId="0" borderId="0" xfId="0" applyNumberFormat="1" applyFont="1" applyBorder="1" applyAlignment="1"/>
    <xf numFmtId="164" fontId="34" fillId="0" borderId="0" xfId="1" applyNumberFormat="1" applyFont="1" applyFill="1" applyBorder="1"/>
    <xf numFmtId="165" fontId="29" fillId="0" borderId="0" xfId="1" applyNumberFormat="1" applyFont="1" applyFill="1"/>
    <xf numFmtId="0" fontId="9" fillId="6" borderId="0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172" fontId="9" fillId="0" borderId="0" xfId="1" applyNumberFormat="1" applyFont="1" applyFill="1" applyBorder="1"/>
    <xf numFmtId="0" fontId="27" fillId="0" borderId="0" xfId="0" applyFont="1"/>
    <xf numFmtId="0" fontId="27" fillId="0" borderId="0" xfId="0" applyFont="1" applyFill="1"/>
    <xf numFmtId="0" fontId="13" fillId="0" borderId="0" xfId="0" applyFont="1"/>
    <xf numFmtId="10" fontId="13" fillId="0" borderId="0" xfId="0" applyNumberFormat="1" applyFont="1"/>
    <xf numFmtId="174" fontId="27" fillId="0" borderId="0" xfId="0" applyNumberFormat="1" applyFont="1"/>
    <xf numFmtId="43" fontId="27" fillId="0" borderId="0" xfId="0" applyNumberFormat="1" applyFont="1" applyFill="1"/>
    <xf numFmtId="10" fontId="13" fillId="0" borderId="0" xfId="0" applyNumberFormat="1" applyFont="1" applyFill="1"/>
    <xf numFmtId="0" fontId="13" fillId="0" borderId="0" xfId="0" applyFont="1" applyFill="1"/>
    <xf numFmtId="43" fontId="13" fillId="0" borderId="0" xfId="0" applyNumberFormat="1" applyFont="1" applyFill="1"/>
    <xf numFmtId="167" fontId="27" fillId="0" borderId="0" xfId="1" applyNumberFormat="1" applyFont="1" applyFill="1"/>
    <xf numFmtId="0" fontId="10" fillId="0" borderId="0" xfId="0" applyFont="1" applyFill="1"/>
    <xf numFmtId="43" fontId="27" fillId="0" borderId="0" xfId="0" applyNumberFormat="1" applyFont="1"/>
    <xf numFmtId="166" fontId="13" fillId="0" borderId="0" xfId="2" applyNumberFormat="1" applyFont="1" applyFill="1"/>
    <xf numFmtId="166" fontId="27" fillId="0" borderId="0" xfId="2" applyNumberFormat="1" applyFont="1" applyFill="1"/>
    <xf numFmtId="166" fontId="27" fillId="0" borderId="0" xfId="2" applyNumberFormat="1" applyFont="1"/>
    <xf numFmtId="166" fontId="10" fillId="0" borderId="0" xfId="2" applyNumberFormat="1" applyFont="1" applyFill="1" applyBorder="1" applyAlignment="1"/>
    <xf numFmtId="43" fontId="27" fillId="0" borderId="0" xfId="1" applyFont="1"/>
    <xf numFmtId="0" fontId="39" fillId="0" borderId="0" xfId="0" applyFont="1" applyAlignment="1">
      <alignment horizontal="center"/>
    </xf>
    <xf numFmtId="0" fontId="40" fillId="0" borderId="3" xfId="0" applyFont="1" applyFill="1" applyBorder="1" applyAlignment="1"/>
    <xf numFmtId="0" fontId="40" fillId="0" borderId="3" xfId="0" applyFont="1" applyFill="1" applyBorder="1" applyAlignment="1">
      <alignment horizontal="center"/>
    </xf>
    <xf numFmtId="0" fontId="41" fillId="0" borderId="0" xfId="0" applyFont="1" applyFill="1" applyBorder="1" applyAlignment="1"/>
    <xf numFmtId="0" fontId="41" fillId="0" borderId="0" xfId="0" applyFont="1" applyFill="1" applyBorder="1" applyAlignment="1">
      <alignment horizontal="center"/>
    </xf>
    <xf numFmtId="0" fontId="39" fillId="0" borderId="0" xfId="0" applyFont="1"/>
    <xf numFmtId="3" fontId="39" fillId="0" borderId="0" xfId="0" applyNumberFormat="1" applyFont="1"/>
    <xf numFmtId="0" fontId="39" fillId="7" borderId="3" xfId="0" applyFont="1" applyFill="1" applyBorder="1" applyAlignment="1">
      <alignment horizontal="left"/>
    </xf>
    <xf numFmtId="165" fontId="39" fillId="7" borderId="3" xfId="1" applyNumberFormat="1" applyFont="1" applyFill="1" applyBorder="1"/>
    <xf numFmtId="165" fontId="3" fillId="0" borderId="0" xfId="1" applyNumberFormat="1" applyFont="1"/>
    <xf numFmtId="0" fontId="39" fillId="0" borderId="3" xfId="0" applyFont="1" applyBorder="1"/>
    <xf numFmtId="3" fontId="39" fillId="0" borderId="3" xfId="0" applyNumberFormat="1" applyFont="1" applyBorder="1"/>
    <xf numFmtId="0" fontId="39" fillId="0" borderId="0" xfId="0" applyFont="1" applyFill="1" applyAlignment="1">
      <alignment horizontal="center"/>
    </xf>
    <xf numFmtId="0" fontId="39" fillId="0" borderId="3" xfId="0" applyFont="1" applyFill="1" applyBorder="1" applyAlignment="1">
      <alignment horizontal="left"/>
    </xf>
    <xf numFmtId="165" fontId="39" fillId="0" borderId="3" xfId="1" applyNumberFormat="1" applyFont="1" applyFill="1" applyBorder="1"/>
    <xf numFmtId="0" fontId="39" fillId="0" borderId="0" xfId="0" applyFont="1" applyFill="1"/>
    <xf numFmtId="3" fontId="3" fillId="0" borderId="0" xfId="0" applyNumberFormat="1" applyFont="1"/>
    <xf numFmtId="0" fontId="42" fillId="0" borderId="0" xfId="0" applyFont="1"/>
    <xf numFmtId="0" fontId="3" fillId="0" borderId="0" xfId="0" applyFont="1" applyAlignment="1">
      <alignment wrapText="1"/>
    </xf>
    <xf numFmtId="164" fontId="39" fillId="0" borderId="0" xfId="0" applyNumberFormat="1" applyFont="1"/>
    <xf numFmtId="43" fontId="39" fillId="0" borderId="0" xfId="1" applyFont="1"/>
    <xf numFmtId="0" fontId="39" fillId="0" borderId="0" xfId="0" applyFont="1" applyFill="1" applyBorder="1" applyAlignment="1">
      <alignment horizontal="left"/>
    </xf>
    <xf numFmtId="165" fontId="39" fillId="0" borderId="0" xfId="1" applyNumberFormat="1" applyFont="1" applyFill="1" applyBorder="1"/>
    <xf numFmtId="164" fontId="3" fillId="0" borderId="0" xfId="0" applyNumberFormat="1" applyFont="1"/>
    <xf numFmtId="0" fontId="44" fillId="0" borderId="0" xfId="0" applyFont="1"/>
    <xf numFmtId="164" fontId="3" fillId="0" borderId="0" xfId="1" applyNumberFormat="1" applyFont="1"/>
    <xf numFmtId="43" fontId="3" fillId="0" borderId="0" xfId="1" applyFont="1"/>
    <xf numFmtId="43" fontId="39" fillId="0" borderId="0" xfId="1" applyFont="1" applyFill="1"/>
    <xf numFmtId="171" fontId="39" fillId="0" borderId="0" xfId="0" applyNumberFormat="1" applyFont="1"/>
    <xf numFmtId="43" fontId="28" fillId="0" borderId="0" xfId="1" applyFont="1"/>
    <xf numFmtId="164" fontId="29" fillId="0" borderId="0" xfId="1" applyNumberFormat="1" applyFont="1" applyAlignment="1">
      <alignment horizontal="right"/>
    </xf>
    <xf numFmtId="170" fontId="27" fillId="0" borderId="0" xfId="1" applyNumberFormat="1" applyFont="1"/>
    <xf numFmtId="169" fontId="27" fillId="0" borderId="0" xfId="1" applyNumberFormat="1" applyFont="1"/>
    <xf numFmtId="172" fontId="29" fillId="0" borderId="0" xfId="0" applyNumberFormat="1" applyFont="1"/>
    <xf numFmtId="165" fontId="8" fillId="0" borderId="0" xfId="0" applyNumberFormat="1" applyFont="1" applyBorder="1" applyAlignment="1"/>
    <xf numFmtId="0" fontId="11" fillId="4" borderId="0" xfId="0" applyFont="1" applyFill="1" applyBorder="1" applyAlignment="1">
      <alignment horizontal="center"/>
    </xf>
    <xf numFmtId="165" fontId="30" fillId="5" borderId="0" xfId="1" applyNumberFormat="1" applyFont="1" applyFill="1" applyBorder="1"/>
    <xf numFmtId="166" fontId="19" fillId="0" borderId="0" xfId="0" applyNumberFormat="1" applyFont="1" applyFill="1" applyAlignment="1">
      <alignment horizontal="right"/>
    </xf>
    <xf numFmtId="167" fontId="19" fillId="0" borderId="0" xfId="0" applyNumberFormat="1" applyFont="1" applyFill="1" applyBorder="1" applyAlignment="1"/>
    <xf numFmtId="165" fontId="45" fillId="0" borderId="0" xfId="0" applyNumberFormat="1" applyFont="1" applyBorder="1" applyAlignment="1"/>
    <xf numFmtId="9" fontId="19" fillId="0" borderId="0" xfId="0" applyNumberFormat="1" applyFont="1" applyFill="1" applyBorder="1" applyAlignment="1"/>
    <xf numFmtId="167" fontId="24" fillId="0" borderId="2" xfId="1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left" indent="2"/>
    </xf>
    <xf numFmtId="165" fontId="14" fillId="0" borderId="0" xfId="0" applyNumberFormat="1" applyFont="1" applyFill="1" applyBorder="1" applyAlignment="1"/>
    <xf numFmtId="166" fontId="14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/>
    <xf numFmtId="165" fontId="12" fillId="0" borderId="0" xfId="0" applyNumberFormat="1" applyFont="1" applyBorder="1" applyAlignment="1"/>
    <xf numFmtId="165" fontId="14" fillId="0" borderId="0" xfId="0" applyNumberFormat="1" applyFont="1" applyBorder="1" applyAlignment="1"/>
    <xf numFmtId="166" fontId="8" fillId="0" borderId="0" xfId="0" applyNumberFormat="1" applyFont="1" applyFill="1" applyBorder="1" applyAlignment="1">
      <alignment horizontal="right"/>
    </xf>
    <xf numFmtId="9" fontId="19" fillId="0" borderId="2" xfId="0" applyNumberFormat="1" applyFont="1" applyFill="1" applyBorder="1" applyAlignment="1">
      <alignment horizontal="right"/>
    </xf>
    <xf numFmtId="166" fontId="8" fillId="0" borderId="0" xfId="0" applyNumberFormat="1" applyFont="1" applyFill="1"/>
    <xf numFmtId="166" fontId="8" fillId="0" borderId="2" xfId="0" applyNumberFormat="1" applyFont="1" applyFill="1" applyBorder="1" applyAlignment="1">
      <alignment horizontal="right"/>
    </xf>
    <xf numFmtId="165" fontId="12" fillId="0" borderId="2" xfId="0" applyNumberFormat="1" applyFont="1" applyFill="1" applyBorder="1" applyAlignment="1"/>
    <xf numFmtId="166" fontId="12" fillId="0" borderId="2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left" indent="1"/>
    </xf>
    <xf numFmtId="164" fontId="27" fillId="0" borderId="0" xfId="0" applyNumberFormat="1" applyFont="1"/>
    <xf numFmtId="0" fontId="11" fillId="4" borderId="3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</cellXfs>
  <cellStyles count="8">
    <cellStyle name="%" xfId="3" xr:uid="{00000000-0005-0000-0000-000000000000}"/>
    <cellStyle name="Comma" xfId="1" builtinId="3"/>
    <cellStyle name="Comma 2" xfId="6" xr:uid="{00000000-0005-0000-0000-000002000000}"/>
    <cellStyle name="Hyperlink" xfId="5" builtinId="8"/>
    <cellStyle name="Normal" xfId="0" builtinId="0"/>
    <cellStyle name="Normal 12" xfId="4" xr:uid="{00000000-0005-0000-0000-000005000000}"/>
    <cellStyle name="Normal 15" xfId="7" xr:uid="{948941A8-2653-4EB0-BBE8-506314322DCA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378402</xdr:colOff>
      <xdr:row>1</xdr:row>
      <xdr:rowOff>111199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1ED7F8-9A6C-4BB4-8D96-946BB6F4E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" y="0"/>
          <a:ext cx="930852" cy="273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968952</xdr:colOff>
      <xdr:row>2</xdr:row>
      <xdr:rowOff>149299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D2F71C-A2DF-428A-A78C-64F3ED574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200025"/>
          <a:ext cx="930852" cy="273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38100</xdr:rowOff>
    </xdr:from>
    <xdr:to>
      <xdr:col>0</xdr:col>
      <xdr:colOff>988002</xdr:colOff>
      <xdr:row>2</xdr:row>
      <xdr:rowOff>149299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A8F503-CA02-4934-AB1B-9938B57C6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" y="200025"/>
          <a:ext cx="930852" cy="273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1</xdr:col>
      <xdr:colOff>692727</xdr:colOff>
      <xdr:row>2</xdr:row>
      <xdr:rowOff>149299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DC9276-243F-4B4C-A284-C83739B9A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200025"/>
          <a:ext cx="930852" cy="2731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438150</xdr:colOff>
      <xdr:row>2</xdr:row>
      <xdr:rowOff>28575</xdr:rowOff>
    </xdr:to>
    <xdr:pic>
      <xdr:nvPicPr>
        <xdr:cNvPr id="2" name="Picture 1" descr="E:\Pooja Jaju\Investor Relations\ZENSAR\Q2 FY16 Analyst Meet\ZENSAR logo.jpg">
          <a:extLst>
            <a:ext uri="{FF2B5EF4-FFF2-40B4-BE49-F238E27FC236}">
              <a16:creationId xmlns:a16="http://schemas.microsoft.com/office/drawing/2014/main" id="{FE38BF3B-1FCC-485D-B041-770E56325F9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32472</xdr:colOff>
      <xdr:row>1</xdr:row>
      <xdr:rowOff>32472</xdr:rowOff>
    </xdr:from>
    <xdr:to>
      <xdr:col>0</xdr:col>
      <xdr:colOff>963324</xdr:colOff>
      <xdr:row>2</xdr:row>
      <xdr:rowOff>143238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798518-5B8D-4025-887B-B8A2CDF46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472" y="194830"/>
          <a:ext cx="930852" cy="2731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IS\MIS%202017-18\Mar-18%20Closure\Current%20Non%20Current%20with%20new%20PSI\Consolidation%20-%20Mar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IS\MIS%202017-18\Mar-18%20Closure\CashFlow-Ind%20AS-%20Mar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Final"/>
      <sheetName val="Aquila Conso Entries"/>
      <sheetName val="BS 11i"/>
      <sheetName val="BS Jun-17"/>
      <sheetName val="Sch VI BS Detailed -Jun-17"/>
      <sheetName val="Ind AS -FY15"/>
      <sheetName val="Ind AS -FY16"/>
      <sheetName val="Index"/>
      <sheetName val="BS-Ind AS"/>
      <sheetName val="P&amp;L-Ind AS"/>
      <sheetName val="Cash Flow"/>
      <sheetName val="SOCE"/>
      <sheetName val="Note-3"/>
      <sheetName val="Note 4 PPE"/>
      <sheetName val="Note 5 Intangibles"/>
      <sheetName val="Note 6a,b"/>
      <sheetName val="6c,d,e,f,g"/>
      <sheetName val="7"/>
      <sheetName val="8,9,10"/>
      <sheetName val="Note 11 (a) - Equity"/>
      <sheetName val="Note 11 b &amp; c"/>
      <sheetName val="Note 11 d &amp; e"/>
      <sheetName val="12 Borrowings"/>
      <sheetName val="13-17"/>
      <sheetName val="19-24"/>
      <sheetName val="Conso FY'17 Re-groupings"/>
      <sheetName val="UFR"/>
      <sheetName val="Result Conso New Format"/>
      <sheetName val="Result India New Format"/>
      <sheetName val="Groupings"/>
      <sheetName val="P&amp;L 11i"/>
      <sheetName val="Sch VI P&amp;L Mar 18"/>
      <sheetName val="Sch VI P&amp;L Detailed -Mar 18"/>
      <sheetName val="June 16"/>
      <sheetName val="YTD Sep 16"/>
      <sheetName val="YTD M17"/>
      <sheetName val="YTD Dec 16"/>
      <sheetName val="Q1 Regrouping"/>
      <sheetName val="March 17 BS Additional Entry"/>
      <sheetName val="FP March 17 Deff Consideration"/>
      <sheetName val="Names Definitio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5">
          <cell r="C35">
            <v>11277.13</v>
          </cell>
        </row>
      </sheetData>
      <sheetData sheetId="16">
        <row r="28">
          <cell r="C28">
            <v>3.4941749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2">
          <cell r="H12">
            <v>310774.45999999996</v>
          </cell>
        </row>
        <row r="169">
          <cell r="H169">
            <v>271.34882229999999</v>
          </cell>
          <cell r="I169">
            <v>196.34</v>
          </cell>
        </row>
      </sheetData>
      <sheetData sheetId="28"/>
      <sheetData sheetId="29">
        <row r="25">
          <cell r="T25">
            <v>38909585.344830878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"/>
      <sheetName val="Cash Flow"/>
      <sheetName val="Sheet3"/>
      <sheetName val="Summary"/>
      <sheetName val="Business purchase"/>
      <sheetName val="Hedge"/>
      <sheetName val="Loans"/>
      <sheetName val="Exchange"/>
      <sheetName val="Goodwill"/>
      <sheetName val="Fixed Assets"/>
      <sheetName val="Tax"/>
      <sheetName val="Finance Lease"/>
      <sheetName val="Investments"/>
      <sheetName val="CF"/>
      <sheetName val="Loan"/>
      <sheetName val="Sheet2"/>
      <sheetName val="Cashflow schedules"/>
      <sheetName val="Sheet1"/>
      <sheetName val="Workings"/>
    </sheetNames>
    <sheetDataSet>
      <sheetData sheetId="0"/>
      <sheetData sheetId="1">
        <row r="12">
          <cell r="E12">
            <v>35157.489999999991</v>
          </cell>
          <cell r="G12">
            <v>34862.334678400017</v>
          </cell>
        </row>
        <row r="15">
          <cell r="D15">
            <v>6507.9</v>
          </cell>
          <cell r="F15">
            <v>4857.4545448999997</v>
          </cell>
        </row>
        <row r="16">
          <cell r="D16">
            <v>369.04</v>
          </cell>
          <cell r="F16">
            <v>1013.6</v>
          </cell>
        </row>
        <row r="17">
          <cell r="D17">
            <v>-636.96</v>
          </cell>
          <cell r="F17">
            <v>-480.85</v>
          </cell>
        </row>
        <row r="18">
          <cell r="D18">
            <v>-720.38</v>
          </cell>
          <cell r="F18">
            <v>-915.78</v>
          </cell>
        </row>
        <row r="19">
          <cell r="D19">
            <v>175.4096027496</v>
          </cell>
          <cell r="F19">
            <v>158.61000000000001</v>
          </cell>
        </row>
        <row r="20">
          <cell r="D20">
            <v>0</v>
          </cell>
          <cell r="F20">
            <v>-142.91999999999999</v>
          </cell>
        </row>
        <row r="21">
          <cell r="D21">
            <v>-131.94999999999999</v>
          </cell>
          <cell r="F21">
            <v>-37.86</v>
          </cell>
        </row>
        <row r="22">
          <cell r="D22">
            <v>-670.81238830373536</v>
          </cell>
          <cell r="F22">
            <v>-274.55992334000001</v>
          </cell>
        </row>
        <row r="23">
          <cell r="D23">
            <v>2266.6613652000001</v>
          </cell>
          <cell r="F23">
            <v>876.92646100000002</v>
          </cell>
        </row>
        <row r="24">
          <cell r="D24"/>
          <cell r="F24"/>
        </row>
        <row r="25">
          <cell r="D25">
            <v>-43.160042255293831</v>
          </cell>
          <cell r="F25">
            <v>-27.669601700000012</v>
          </cell>
        </row>
        <row r="26">
          <cell r="D26">
            <v>2525.6399999999994</v>
          </cell>
          <cell r="F26">
            <v>2473.0100000000002</v>
          </cell>
        </row>
        <row r="27">
          <cell r="D27">
            <v>1186.46</v>
          </cell>
          <cell r="F27">
            <v>790.13945139999998</v>
          </cell>
        </row>
        <row r="28">
          <cell r="D28"/>
          <cell r="F28"/>
        </row>
        <row r="29">
          <cell r="D29">
            <v>-353.66</v>
          </cell>
          <cell r="F29">
            <v>-235.91122830842008</v>
          </cell>
        </row>
        <row r="30">
          <cell r="D30">
            <v>-177.25310906266577</v>
          </cell>
          <cell r="E30">
            <v>10296.935428327903</v>
          </cell>
          <cell r="F30">
            <v>-778.77624889981223</v>
          </cell>
          <cell r="G30">
            <v>7275.4134550517674</v>
          </cell>
        </row>
        <row r="32">
          <cell r="E32">
            <v>45454.415428327891</v>
          </cell>
          <cell r="G32">
            <v>42137.738133451785</v>
          </cell>
        </row>
        <row r="36">
          <cell r="D36">
            <v>-506.1804998150003</v>
          </cell>
          <cell r="F36">
            <v>-175.25355783199987</v>
          </cell>
        </row>
        <row r="37">
          <cell r="D37">
            <v>-1333.5796378255504</v>
          </cell>
          <cell r="F37">
            <v>31.69832886372501</v>
          </cell>
        </row>
        <row r="38">
          <cell r="D38">
            <v>667.76169179999852</v>
          </cell>
          <cell r="F38">
            <v>1319.25</v>
          </cell>
        </row>
        <row r="39">
          <cell r="D39">
            <v>-12219.95208736229</v>
          </cell>
          <cell r="F39">
            <v>342.67239003475993</v>
          </cell>
        </row>
        <row r="41">
          <cell r="D41">
            <v>-4676.2886834471683</v>
          </cell>
          <cell r="F41">
            <v>-1367.5372735000001</v>
          </cell>
        </row>
        <row r="42">
          <cell r="D42">
            <v>765.12708195549953</v>
          </cell>
          <cell r="F42">
            <v>1296.9871892035014</v>
          </cell>
        </row>
        <row r="43">
          <cell r="D43">
            <v>-2759.4256147293349</v>
          </cell>
          <cell r="F43">
            <v>68.230000000000018</v>
          </cell>
        </row>
        <row r="44">
          <cell r="D44">
            <v>8.7109340000000088</v>
          </cell>
          <cell r="F44">
            <v>6.0999999999999943</v>
          </cell>
        </row>
        <row r="45">
          <cell r="D45">
            <v>-32.276899999999841</v>
          </cell>
          <cell r="F45">
            <v>-58.56634183525</v>
          </cell>
        </row>
        <row r="46">
          <cell r="D46">
            <v>-536.55999999999995</v>
          </cell>
          <cell r="F46">
            <v>-102.3</v>
          </cell>
        </row>
        <row r="47">
          <cell r="D47">
            <v>1227.2085919645988</v>
          </cell>
          <cell r="F47">
            <v>625.39530901141768</v>
          </cell>
        </row>
        <row r="48">
          <cell r="D48">
            <v>4479.7613313118645</v>
          </cell>
          <cell r="F48">
            <v>-2235.2968609277932</v>
          </cell>
        </row>
        <row r="49">
          <cell r="D49">
            <v>0</v>
          </cell>
          <cell r="F49">
            <v>-220</v>
          </cell>
        </row>
        <row r="50">
          <cell r="D50">
            <v>-420.59249672100009</v>
          </cell>
          <cell r="F50">
            <v>457.38673549999976</v>
          </cell>
        </row>
        <row r="52">
          <cell r="D52">
            <v>1329.5853448925034</v>
          </cell>
          <cell r="E52">
            <v>-14006.700943975884</v>
          </cell>
          <cell r="F52">
            <v>-1447.4914609999998</v>
          </cell>
          <cell r="G52">
            <v>-1458.7255424816392</v>
          </cell>
        </row>
        <row r="54">
          <cell r="E54">
            <v>31447.714484352007</v>
          </cell>
          <cell r="G54">
            <v>40679.012590970146</v>
          </cell>
        </row>
        <row r="56">
          <cell r="D56">
            <v>9063.0881927702594</v>
          </cell>
          <cell r="F56">
            <v>10238.306468297122</v>
          </cell>
        </row>
        <row r="58">
          <cell r="E58">
            <v>22384.62629158175</v>
          </cell>
          <cell r="G58">
            <v>30440.706122673022</v>
          </cell>
        </row>
        <row r="61">
          <cell r="D61">
            <v>-6210.048588194908</v>
          </cell>
          <cell r="F61">
            <v>-3533.4033688591867</v>
          </cell>
        </row>
        <row r="62">
          <cell r="D62">
            <v>0</v>
          </cell>
          <cell r="F62">
            <v>-6050.903479806123</v>
          </cell>
        </row>
        <row r="63">
          <cell r="D63">
            <v>-8841</v>
          </cell>
          <cell r="F63">
            <v>-6050.903479806123</v>
          </cell>
        </row>
        <row r="64">
          <cell r="D64">
            <v>94.635232408823242</v>
          </cell>
          <cell r="F64">
            <v>41.322536300000024</v>
          </cell>
        </row>
        <row r="67">
          <cell r="D67">
            <v>-59842.498825000002</v>
          </cell>
          <cell r="F67">
            <v>-57822.139013814834</v>
          </cell>
        </row>
        <row r="68">
          <cell r="D68">
            <v>58762.669670000003</v>
          </cell>
          <cell r="F68">
            <v>48037.29</v>
          </cell>
        </row>
        <row r="69">
          <cell r="D69">
            <v>-750</v>
          </cell>
          <cell r="F69">
            <v>0</v>
          </cell>
        </row>
        <row r="70">
          <cell r="D70">
            <v>670.81238830373536</v>
          </cell>
          <cell r="F70">
            <v>274.55992334000001</v>
          </cell>
        </row>
        <row r="71">
          <cell r="D71">
            <v>131.94999999999999</v>
          </cell>
          <cell r="F71">
            <v>37.86</v>
          </cell>
        </row>
        <row r="72">
          <cell r="E72">
            <v>-15983.48012248234</v>
          </cell>
          <cell r="G72">
            <v>-19015.413402840139</v>
          </cell>
        </row>
        <row r="76">
          <cell r="D76">
            <v>257.61000000000058</v>
          </cell>
          <cell r="F76">
            <v>460.16999999999933</v>
          </cell>
        </row>
        <row r="78">
          <cell r="D78">
            <v>-6259.63</v>
          </cell>
          <cell r="F78">
            <v>-2610.27</v>
          </cell>
        </row>
        <row r="79">
          <cell r="D79"/>
          <cell r="F79"/>
        </row>
        <row r="80">
          <cell r="D80">
            <v>-381</v>
          </cell>
          <cell r="F80">
            <v>-79.228471292249992</v>
          </cell>
        </row>
        <row r="81">
          <cell r="D81">
            <v>4771.9254059000004</v>
          </cell>
          <cell r="F81">
            <v>7355.7717211574618</v>
          </cell>
        </row>
        <row r="83">
          <cell r="D83">
            <v>-17756.51450021</v>
          </cell>
          <cell r="F83">
            <v>-9242.5172145513588</v>
          </cell>
        </row>
        <row r="84">
          <cell r="D84">
            <v>-1035.6613652000001</v>
          </cell>
          <cell r="F84">
            <v>-877.65646100000004</v>
          </cell>
        </row>
        <row r="85">
          <cell r="E85">
            <v>-20403.280459509999</v>
          </cell>
          <cell r="G85">
            <v>-4993.7404256861482</v>
          </cell>
        </row>
        <row r="87">
          <cell r="G87">
            <v>-1618.6399999999999</v>
          </cell>
        </row>
        <row r="89">
          <cell r="E89">
            <v>22.82</v>
          </cell>
          <cell r="G89">
            <v>236.50757999999999</v>
          </cell>
        </row>
        <row r="91">
          <cell r="E91">
            <v>-13979.31429041059</v>
          </cell>
          <cell r="G91">
            <v>5049.4198741467362</v>
          </cell>
        </row>
        <row r="92">
          <cell r="G92">
            <v>27486.1</v>
          </cell>
        </row>
        <row r="96">
          <cell r="E96">
            <v>18556.048295699999</v>
          </cell>
          <cell r="G96">
            <v>32535.52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4:C9"/>
  <sheetViews>
    <sheetView showGridLines="0" zoomScaleNormal="100" zoomScaleSheetLayoutView="110" workbookViewId="0">
      <selection activeCell="C23" sqref="C23"/>
    </sheetView>
  </sheetViews>
  <sheetFormatPr defaultRowHeight="12.75" x14ac:dyDescent="0.2"/>
  <cols>
    <col min="1" max="2" width="9.140625" style="1"/>
    <col min="3" max="3" width="44.28515625" style="1" bestFit="1" customWidth="1"/>
    <col min="4" max="16384" width="9.140625" style="1"/>
  </cols>
  <sheetData>
    <row r="4" spans="2:3" ht="13.5" x14ac:dyDescent="0.25">
      <c r="B4" s="2" t="s">
        <v>1</v>
      </c>
    </row>
    <row r="5" spans="2:3" ht="5.25" customHeight="1" x14ac:dyDescent="0.25">
      <c r="B5" s="2"/>
    </row>
    <row r="6" spans="2:3" x14ac:dyDescent="0.2">
      <c r="B6" s="3">
        <v>1</v>
      </c>
      <c r="C6" s="4" t="s">
        <v>115</v>
      </c>
    </row>
    <row r="7" spans="2:3" x14ac:dyDescent="0.2">
      <c r="B7" s="3">
        <f>B6+1</f>
        <v>2</v>
      </c>
      <c r="C7" s="4" t="s">
        <v>115</v>
      </c>
    </row>
    <row r="8" spans="2:3" x14ac:dyDescent="0.2">
      <c r="B8" s="3">
        <f t="shared" ref="B8:B9" si="0">B7+1</f>
        <v>3</v>
      </c>
      <c r="C8" s="4" t="s">
        <v>132</v>
      </c>
    </row>
    <row r="9" spans="2:3" x14ac:dyDescent="0.2">
      <c r="B9" s="3">
        <f t="shared" si="0"/>
        <v>4</v>
      </c>
      <c r="C9" s="4" t="s">
        <v>0</v>
      </c>
    </row>
  </sheetData>
  <customSheetViews>
    <customSheetView guid="{AA03D33C-F4CC-45DE-A4C4-EB2FF93B3627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1"/>
    </customSheetView>
    <customSheetView guid="{CE1DE926-D71B-4E51-931A-1E529B6BA3AC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2"/>
    </customSheetView>
    <customSheetView guid="{77EB6D7C-65D5-4FE8-80EB-D5C6CB568CF8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3"/>
    </customSheetView>
    <customSheetView guid="{30A113CD-1134-42CD-9BA8-3E1272F7CE65}" showPageBreaks="1" showGridLines="0" printArea="1">
      <selection activeCell="C8" sqref="C8"/>
      <pageMargins left="0.7" right="0.7" top="0.75" bottom="0.75" header="0.3" footer="0.3"/>
      <pageSetup paperSize="9" orientation="portrait" r:id="rId4"/>
    </customSheetView>
    <customSheetView guid="{1BDB17FF-23D7-4E7C-95B3-2FBA200A21A3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5"/>
    </customSheetView>
    <customSheetView guid="{A2D1E21C-9556-435B-8203-35CEEEFA09B8}" showPageBreaks="1" showGridLines="0" printArea="1">
      <selection activeCell="C8" sqref="C8"/>
      <pageMargins left="0.7" right="0.7" top="0.75" bottom="0.75" header="0.3" footer="0.3"/>
      <pageSetup paperSize="9" orientation="portrait" r:id="rId6"/>
    </customSheetView>
  </customSheetViews>
  <hyperlinks>
    <hyperlink ref="C6" location="'Inc. st and BS (INR)'!A1" display="Income Statement and Balance Sheet (INR)" xr:uid="{00000000-0004-0000-0000-000000000000}"/>
    <hyperlink ref="C8" location="'Inc. st-Clause 41(INR &amp; USD)'!A1" display="Income Statement (INR and USD) - Clause 41 format" xr:uid="{00000000-0004-0000-0000-000001000000}"/>
    <hyperlink ref="C9" location="'Other metrics'!A1" display="Other Metrics" xr:uid="{00000000-0004-0000-0000-000002000000}"/>
    <hyperlink ref="C7" location="'Inc. st and BS (INR)'!A1" display="Income Statement and Balance Sheet (INR)" xr:uid="{00000000-0004-0000-0000-000003000000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I125"/>
  <sheetViews>
    <sheetView showGridLines="0" zoomScaleNormal="100" zoomScaleSheetLayoutView="91" workbookViewId="0">
      <pane xSplit="1" ySplit="4" topLeftCell="B5" activePane="bottomRight" state="frozen"/>
      <selection activeCell="I16" sqref="I16"/>
      <selection pane="topRight" activeCell="I16" sqref="I16"/>
      <selection pane="bottomLeft" activeCell="I16" sqref="I16"/>
      <selection pane="bottomRight" activeCell="A17" sqref="A17"/>
    </sheetView>
  </sheetViews>
  <sheetFormatPr defaultRowHeight="12.75" x14ac:dyDescent="0.2"/>
  <cols>
    <col min="1" max="1" width="61.85546875" style="157" customWidth="1"/>
    <col min="2" max="4" width="8.7109375" style="157" customWidth="1"/>
    <col min="5" max="7" width="9.7109375" style="157" customWidth="1"/>
    <col min="8" max="9" width="10.5703125" style="157" bestFit="1" customWidth="1"/>
    <col min="10" max="16384" width="9.140625" style="157"/>
  </cols>
  <sheetData>
    <row r="2" spans="1:9" x14ac:dyDescent="0.2">
      <c r="B2" s="201"/>
      <c r="C2" s="201"/>
      <c r="D2" s="201"/>
      <c r="E2" s="200"/>
    </row>
    <row r="3" spans="1:9" x14ac:dyDescent="0.2">
      <c r="A3" s="158"/>
    </row>
    <row r="4" spans="1:9" x14ac:dyDescent="0.2">
      <c r="A4" s="159" t="s">
        <v>17</v>
      </c>
      <c r="B4" s="160" t="s">
        <v>177</v>
      </c>
      <c r="C4" s="160" t="s">
        <v>178</v>
      </c>
      <c r="D4" s="37" t="s">
        <v>193</v>
      </c>
      <c r="E4" s="37" t="s">
        <v>196</v>
      </c>
      <c r="F4" s="37" t="s">
        <v>197</v>
      </c>
      <c r="G4" s="37" t="s">
        <v>271</v>
      </c>
    </row>
    <row r="5" spans="1:9" s="158" customFormat="1" ht="8.25" customHeight="1" x14ac:dyDescent="0.2">
      <c r="A5" s="161"/>
      <c r="B5" s="162"/>
      <c r="C5" s="162"/>
      <c r="D5" s="162"/>
      <c r="E5" s="162"/>
      <c r="F5" s="162"/>
      <c r="G5" s="162"/>
    </row>
    <row r="6" spans="1:9" x14ac:dyDescent="0.2">
      <c r="A6" s="164" t="s">
        <v>61</v>
      </c>
      <c r="B6" s="165">
        <v>7366.5118268515289</v>
      </c>
      <c r="C6" s="165">
        <v>7626.0016141453061</v>
      </c>
      <c r="D6" s="165">
        <v>7937.4885561779583</v>
      </c>
      <c r="E6" s="165">
        <v>8147.4440028252038</v>
      </c>
      <c r="F6" s="165">
        <v>31077.445999999996</v>
      </c>
      <c r="G6" s="165">
        <v>9046.5718888558968</v>
      </c>
      <c r="I6" s="166"/>
    </row>
    <row r="7" spans="1:9" s="171" customFormat="1" x14ac:dyDescent="0.2">
      <c r="A7" s="167" t="s">
        <v>71</v>
      </c>
      <c r="B7" s="169">
        <v>-8.9743305254615935E-3</v>
      </c>
      <c r="C7" s="169">
        <v>3.5225598409808656E-2</v>
      </c>
      <c r="D7" s="169">
        <v>4.0845381078189469E-2</v>
      </c>
      <c r="E7" s="169">
        <v>2.6451118028237186E-2</v>
      </c>
      <c r="F7" s="169"/>
      <c r="G7" s="169">
        <v>0.11035705010294161</v>
      </c>
      <c r="I7" s="166"/>
    </row>
    <row r="8" spans="1:9" s="171" customFormat="1" x14ac:dyDescent="0.2">
      <c r="A8" s="167" t="s">
        <v>72</v>
      </c>
      <c r="B8" s="169">
        <v>-2.484166667528942E-2</v>
      </c>
      <c r="C8" s="169">
        <v>-1.0029310428921523E-2</v>
      </c>
      <c r="D8" s="169">
        <v>9.1858043973176429E-3</v>
      </c>
      <c r="E8" s="169">
        <v>9.6085411547781829E-2</v>
      </c>
      <c r="F8" s="169">
        <v>1.7068918627472396E-2</v>
      </c>
      <c r="G8" s="169">
        <v>0.22806724559654046</v>
      </c>
      <c r="I8" s="166"/>
    </row>
    <row r="9" spans="1:9" ht="4.5" customHeight="1" x14ac:dyDescent="0.2">
      <c r="A9" s="167"/>
      <c r="B9" s="172"/>
      <c r="C9" s="173"/>
      <c r="D9" s="173"/>
      <c r="E9" s="173"/>
      <c r="F9" s="173"/>
      <c r="G9" s="173"/>
      <c r="I9" s="166"/>
    </row>
    <row r="10" spans="1:9" x14ac:dyDescent="0.2">
      <c r="A10" s="174" t="s">
        <v>62</v>
      </c>
      <c r="B10" s="173">
        <v>5334.0864546967268</v>
      </c>
      <c r="C10" s="173">
        <v>5431.9081603980239</v>
      </c>
      <c r="D10" s="173">
        <v>5547.6981697536494</v>
      </c>
      <c r="E10" s="173">
        <v>5754.6742458703457</v>
      </c>
      <c r="F10" s="173">
        <v>22068.367030718746</v>
      </c>
      <c r="G10" s="173">
        <v>6264.5539872007794</v>
      </c>
      <c r="I10" s="166"/>
    </row>
    <row r="11" spans="1:9" ht="3.75" customHeight="1" x14ac:dyDescent="0.2">
      <c r="A11" s="174"/>
      <c r="B11" s="173"/>
      <c r="C11" s="173"/>
      <c r="D11" s="173"/>
      <c r="E11" s="173"/>
      <c r="F11" s="173"/>
      <c r="G11" s="173"/>
      <c r="I11" s="166"/>
    </row>
    <row r="12" spans="1:9" s="158" customFormat="1" x14ac:dyDescent="0.2">
      <c r="A12" s="175" t="s">
        <v>39</v>
      </c>
      <c r="B12" s="165">
        <v>2032.4253721548021</v>
      </c>
      <c r="C12" s="165">
        <v>2194.0934537472822</v>
      </c>
      <c r="D12" s="165">
        <v>2389.790386424309</v>
      </c>
      <c r="E12" s="165">
        <v>2392.7697569548582</v>
      </c>
      <c r="F12" s="165">
        <v>9009.0789692812505</v>
      </c>
      <c r="G12" s="165">
        <v>2782.0179016551174</v>
      </c>
      <c r="I12" s="166"/>
    </row>
    <row r="13" spans="1:9" s="177" customFormat="1" x14ac:dyDescent="0.2">
      <c r="A13" s="176" t="s">
        <v>73</v>
      </c>
      <c r="B13" s="168">
        <v>0.27590064604884607</v>
      </c>
      <c r="C13" s="168">
        <v>0.28771216749777573</v>
      </c>
      <c r="D13" s="168">
        <v>0.30107638826946992</v>
      </c>
      <c r="E13" s="168">
        <v>0.29368348602643263</v>
      </c>
      <c r="F13" s="168">
        <v>0.28989122752497909</v>
      </c>
      <c r="G13" s="168">
        <v>0.30752178127077856</v>
      </c>
      <c r="I13" s="166"/>
    </row>
    <row r="14" spans="1:9" s="177" customFormat="1" x14ac:dyDescent="0.2">
      <c r="A14" s="167" t="s">
        <v>71</v>
      </c>
      <c r="B14" s="169">
        <v>-1.4586415505960293E-2</v>
      </c>
      <c r="C14" s="169">
        <v>7.9544412211838056E-2</v>
      </c>
      <c r="D14" s="169">
        <v>8.9192614992217756E-2</v>
      </c>
      <c r="E14" s="169">
        <v>1.2467078901454709E-3</v>
      </c>
      <c r="F14" s="169"/>
      <c r="G14" s="169">
        <v>0.16267680731456302</v>
      </c>
      <c r="I14" s="166"/>
    </row>
    <row r="15" spans="1:9" s="177" customFormat="1" x14ac:dyDescent="0.2">
      <c r="A15" s="167" t="s">
        <v>72</v>
      </c>
      <c r="B15" s="169">
        <v>-7.497195359679476E-2</v>
      </c>
      <c r="C15" s="169">
        <v>-5.2522129727565536E-2</v>
      </c>
      <c r="D15" s="169">
        <v>4.9623364372051171E-3</v>
      </c>
      <c r="E15" s="169">
        <v>0.16012516640154861</v>
      </c>
      <c r="F15" s="169">
        <v>6.2221229862333693E-3</v>
      </c>
      <c r="G15" s="169">
        <v>0.36881675448953288</v>
      </c>
      <c r="I15" s="166"/>
    </row>
    <row r="16" spans="1:9" s="158" customFormat="1" ht="4.5" customHeight="1" x14ac:dyDescent="0.2">
      <c r="A16" s="178"/>
      <c r="B16" s="179"/>
      <c r="C16" s="179"/>
      <c r="D16" s="179"/>
      <c r="E16" s="179"/>
      <c r="F16" s="179"/>
      <c r="G16" s="179"/>
      <c r="I16" s="166"/>
    </row>
    <row r="17" spans="1:9" s="158" customFormat="1" ht="12" customHeight="1" x14ac:dyDescent="0.2">
      <c r="A17" s="174" t="s">
        <v>113</v>
      </c>
      <c r="B17" s="173">
        <v>576.89546479577291</v>
      </c>
      <c r="C17" s="173">
        <v>542.5222264805999</v>
      </c>
      <c r="D17" s="173">
        <v>553.98946295922622</v>
      </c>
      <c r="E17" s="173">
        <v>521.24826948950215</v>
      </c>
      <c r="F17" s="173">
        <v>2194.6554237251012</v>
      </c>
      <c r="G17" s="17">
        <v>620.86571971227443</v>
      </c>
      <c r="I17" s="166"/>
    </row>
    <row r="18" spans="1:9" s="158" customFormat="1" ht="12" customHeight="1" x14ac:dyDescent="0.2">
      <c r="A18" s="174" t="s">
        <v>114</v>
      </c>
      <c r="B18" s="173">
        <v>707.72426878945782</v>
      </c>
      <c r="C18" s="173">
        <v>766.65085121147138</v>
      </c>
      <c r="D18" s="173">
        <v>780.97446680937594</v>
      </c>
      <c r="E18" s="173">
        <v>909.68082222584769</v>
      </c>
      <c r="F18" s="173">
        <v>3165.0304090361528</v>
      </c>
      <c r="G18" s="17">
        <v>997.86196184491678</v>
      </c>
      <c r="I18" s="166"/>
    </row>
    <row r="19" spans="1:9" s="158" customFormat="1" ht="12" customHeight="1" x14ac:dyDescent="0.2">
      <c r="A19" s="174" t="s">
        <v>63</v>
      </c>
      <c r="B19" s="180">
        <v>1284.6197335852307</v>
      </c>
      <c r="C19" s="180">
        <v>1309.1730776920713</v>
      </c>
      <c r="D19" s="180">
        <v>1334.9639297686022</v>
      </c>
      <c r="E19" s="180">
        <v>1430.9290917153498</v>
      </c>
      <c r="F19" s="180">
        <v>5359.6858327612536</v>
      </c>
      <c r="G19" s="180">
        <v>1618.7276815571913</v>
      </c>
      <c r="I19" s="166"/>
    </row>
    <row r="20" spans="1:9" s="177" customFormat="1" x14ac:dyDescent="0.2">
      <c r="A20" s="176" t="s">
        <v>69</v>
      </c>
      <c r="B20" s="168">
        <v>0.17438643468984716</v>
      </c>
      <c r="C20" s="168">
        <v>0.17167227912248462</v>
      </c>
      <c r="D20" s="168">
        <v>0.16818467457563316</v>
      </c>
      <c r="E20" s="168">
        <v>0.17562920238778709</v>
      </c>
      <c r="F20" s="168">
        <v>0.17246223620696677</v>
      </c>
      <c r="G20" s="168">
        <v>0.17893271633105973</v>
      </c>
      <c r="I20" s="166"/>
    </row>
    <row r="21" spans="1:9" s="158" customFormat="1" ht="4.5" customHeight="1" x14ac:dyDescent="0.2">
      <c r="A21" s="174"/>
      <c r="B21" s="173"/>
      <c r="C21" s="173"/>
      <c r="D21" s="173"/>
      <c r="E21" s="173"/>
      <c r="F21" s="173"/>
      <c r="G21" s="173"/>
      <c r="I21" s="166"/>
    </row>
    <row r="22" spans="1:9" s="158" customFormat="1" x14ac:dyDescent="0.2">
      <c r="A22" s="174" t="s">
        <v>64</v>
      </c>
      <c r="B22" s="173">
        <v>10.497204361918108</v>
      </c>
      <c r="C22" s="173">
        <v>16.704187894723816</v>
      </c>
      <c r="D22" s="173">
        <v>14.633845239246966</v>
      </c>
      <c r="E22" s="221">
        <v>37.604468565705901</v>
      </c>
      <c r="F22" s="173">
        <v>79.439706061594791</v>
      </c>
      <c r="G22" s="221">
        <v>69.443704948685451</v>
      </c>
      <c r="I22" s="166"/>
    </row>
    <row r="23" spans="1:9" s="158" customFormat="1" ht="4.5" customHeight="1" x14ac:dyDescent="0.2">
      <c r="A23" s="174"/>
      <c r="B23" s="173"/>
      <c r="C23" s="173"/>
      <c r="D23" s="173"/>
      <c r="E23" s="173"/>
      <c r="F23" s="173"/>
      <c r="G23" s="173"/>
      <c r="I23" s="166"/>
    </row>
    <row r="24" spans="1:9" s="158" customFormat="1" x14ac:dyDescent="0.2">
      <c r="A24" s="175" t="s">
        <v>109</v>
      </c>
      <c r="B24" s="165">
        <v>758.30284293148941</v>
      </c>
      <c r="C24" s="165">
        <v>901.62456394993478</v>
      </c>
      <c r="D24" s="165">
        <v>1069.4603018949538</v>
      </c>
      <c r="E24" s="165">
        <v>999.44513380521425</v>
      </c>
      <c r="F24" s="165">
        <v>3728.8328425815916</v>
      </c>
      <c r="G24" s="165">
        <v>1232.7339250466116</v>
      </c>
      <c r="I24" s="166"/>
    </row>
    <row r="25" spans="1:9" s="177" customFormat="1" x14ac:dyDescent="0.2">
      <c r="A25" s="176" t="s">
        <v>108</v>
      </c>
      <c r="B25" s="168">
        <v>0.10293920117896431</v>
      </c>
      <c r="C25" s="168">
        <v>0.11823031380920912</v>
      </c>
      <c r="D25" s="168">
        <v>0.1347353503977734</v>
      </c>
      <c r="E25" s="168">
        <v>0.12266977636896273</v>
      </c>
      <c r="F25" s="168">
        <v>0.11998517647111645</v>
      </c>
      <c r="G25" s="168">
        <v>0.13626531024035374</v>
      </c>
      <c r="I25" s="166"/>
    </row>
    <row r="26" spans="1:9" s="177" customFormat="1" x14ac:dyDescent="0.2">
      <c r="A26" s="167" t="s">
        <v>71</v>
      </c>
      <c r="B26" s="169">
        <v>0.28573848372526878</v>
      </c>
      <c r="C26" s="169">
        <v>0.18900327534627759</v>
      </c>
      <c r="D26" s="169">
        <v>0.18614814264791768</v>
      </c>
      <c r="E26" s="169">
        <v>-6.5467757864112519E-2</v>
      </c>
      <c r="F26" s="169"/>
      <c r="G26" s="169">
        <v>0.23341830716928968</v>
      </c>
      <c r="I26" s="166"/>
    </row>
    <row r="27" spans="1:9" s="177" customFormat="1" x14ac:dyDescent="0.2">
      <c r="A27" s="167" t="s">
        <v>72</v>
      </c>
      <c r="B27" s="169">
        <v>-0.27810245049028504</v>
      </c>
      <c r="C27" s="169">
        <v>-0.20150858695850493</v>
      </c>
      <c r="D27" s="169">
        <v>-2.5060119517795743E-2</v>
      </c>
      <c r="E27" s="169">
        <v>0.69460669030013511</v>
      </c>
      <c r="F27" s="169">
        <v>-3.5610098336076867E-2</v>
      </c>
      <c r="G27" s="169">
        <v>0.6256485605157962</v>
      </c>
      <c r="I27" s="166"/>
    </row>
    <row r="28" spans="1:9" s="158" customFormat="1" ht="4.5" customHeight="1" x14ac:dyDescent="0.2">
      <c r="A28" s="178"/>
      <c r="B28" s="179"/>
      <c r="C28" s="179"/>
      <c r="D28" s="179"/>
      <c r="E28" s="179"/>
      <c r="F28" s="179"/>
      <c r="G28" s="179"/>
      <c r="I28" s="166"/>
    </row>
    <row r="29" spans="1:9" s="158" customFormat="1" x14ac:dyDescent="0.2">
      <c r="A29" s="181" t="s">
        <v>41</v>
      </c>
      <c r="B29" s="173">
        <v>180.67798220837389</v>
      </c>
      <c r="C29" s="173">
        <v>171.37799415982752</v>
      </c>
      <c r="D29" s="173">
        <v>159.90821992019616</v>
      </c>
      <c r="E29" s="173">
        <v>138.82580371160239</v>
      </c>
      <c r="F29" s="173">
        <v>650.79</v>
      </c>
      <c r="G29" s="173">
        <v>181.90156862227326</v>
      </c>
      <c r="I29" s="166"/>
    </row>
    <row r="30" spans="1:9" s="158" customFormat="1" ht="4.5" customHeight="1" x14ac:dyDescent="0.2">
      <c r="A30" s="181"/>
      <c r="B30" s="173"/>
      <c r="C30" s="173"/>
      <c r="D30" s="173"/>
      <c r="E30" s="173"/>
      <c r="F30" s="173"/>
      <c r="G30" s="173"/>
      <c r="I30" s="166"/>
    </row>
    <row r="31" spans="1:9" s="182" customFormat="1" x14ac:dyDescent="0.2">
      <c r="A31" s="175" t="s">
        <v>106</v>
      </c>
      <c r="B31" s="165">
        <v>577.62486072311549</v>
      </c>
      <c r="C31" s="165">
        <v>730.24656979010729</v>
      </c>
      <c r="D31" s="165">
        <v>909.55208197475758</v>
      </c>
      <c r="E31" s="165">
        <v>860.61933009361189</v>
      </c>
      <c r="F31" s="165">
        <v>3078.0428425815917</v>
      </c>
      <c r="G31" s="165">
        <v>1050.8323564243383</v>
      </c>
      <c r="I31" s="166"/>
    </row>
    <row r="32" spans="1:9" s="177" customFormat="1" x14ac:dyDescent="0.2">
      <c r="A32" s="176" t="s">
        <v>107</v>
      </c>
      <c r="B32" s="168">
        <v>7.8412262723535769E-2</v>
      </c>
      <c r="C32" s="168">
        <v>9.5757463312830762E-2</v>
      </c>
      <c r="D32" s="168">
        <v>0.11458940388226815</v>
      </c>
      <c r="E32" s="168">
        <v>0.10563059160580716</v>
      </c>
      <c r="F32" s="168">
        <v>9.9044266461973479E-2</v>
      </c>
      <c r="G32" s="168">
        <v>0.11615807284069846</v>
      </c>
      <c r="I32" s="166"/>
    </row>
    <row r="33" spans="1:9" s="177" customFormat="1" x14ac:dyDescent="0.2">
      <c r="A33" s="167" t="s">
        <v>71</v>
      </c>
      <c r="B33" s="169">
        <v>0.24762378660658158</v>
      </c>
      <c r="C33" s="169">
        <v>0.2642228883222375</v>
      </c>
      <c r="D33" s="169">
        <v>0.24554105366929369</v>
      </c>
      <c r="E33" s="169">
        <v>-5.3798735499462791E-2</v>
      </c>
      <c r="F33" s="169"/>
      <c r="G33" s="169">
        <v>0.2210187706451312</v>
      </c>
      <c r="I33" s="166"/>
    </row>
    <row r="34" spans="1:9" s="177" customFormat="1" x14ac:dyDescent="0.2">
      <c r="A34" s="167" t="s">
        <v>72</v>
      </c>
      <c r="B34" s="169">
        <v>-0.38568845373387095</v>
      </c>
      <c r="C34" s="169">
        <v>-0.27016213941182232</v>
      </c>
      <c r="D34" s="169">
        <v>-6.8854657533442776E-2</v>
      </c>
      <c r="E34" s="169">
        <v>0.85886934661024528</v>
      </c>
      <c r="F34" s="169">
        <v>-8.9560006690193816E-2</v>
      </c>
      <c r="G34" s="169">
        <v>0.81922979407227214</v>
      </c>
      <c r="I34" s="166"/>
    </row>
    <row r="35" spans="1:9" s="158" customFormat="1" ht="4.5" customHeight="1" x14ac:dyDescent="0.2">
      <c r="A35" s="181"/>
      <c r="B35" s="173"/>
      <c r="C35" s="173"/>
      <c r="D35" s="173"/>
      <c r="E35" s="173"/>
      <c r="F35" s="173"/>
      <c r="G35" s="173"/>
      <c r="I35" s="166"/>
    </row>
    <row r="36" spans="1:9" s="158" customFormat="1" x14ac:dyDescent="0.2">
      <c r="A36" s="174" t="s">
        <v>40</v>
      </c>
      <c r="B36" s="173">
        <v>60.507820183814943</v>
      </c>
      <c r="C36" s="183">
        <v>54.989253981290894</v>
      </c>
      <c r="D36" s="173">
        <v>60.743998710769084</v>
      </c>
      <c r="E36" s="173">
        <v>50.425063644125096</v>
      </c>
      <c r="F36" s="173">
        <v>226.66613652000001</v>
      </c>
      <c r="G36" s="173">
        <v>58.674557207184712</v>
      </c>
      <c r="I36" s="166"/>
    </row>
    <row r="37" spans="1:9" s="158" customFormat="1" x14ac:dyDescent="0.2">
      <c r="A37" s="181" t="s">
        <v>42</v>
      </c>
      <c r="B37" s="173">
        <v>122.36450199712127</v>
      </c>
      <c r="C37" s="173">
        <v>149.78036421152851</v>
      </c>
      <c r="D37" s="173">
        <v>2.3538463340462386</v>
      </c>
      <c r="E37" s="173">
        <v>188.38973604473259</v>
      </c>
      <c r="F37" s="173">
        <v>462.88844858742857</v>
      </c>
      <c r="G37" s="173">
        <v>124.40627543641526</v>
      </c>
      <c r="I37" s="166"/>
    </row>
    <row r="38" spans="1:9" s="158" customFormat="1" x14ac:dyDescent="0.2">
      <c r="A38" s="181" t="s">
        <v>65</v>
      </c>
      <c r="B38" s="173">
        <v>68.160968792220174</v>
      </c>
      <c r="C38" s="173">
        <v>44.429407708846661</v>
      </c>
      <c r="D38" s="173">
        <v>47.301282692700084</v>
      </c>
      <c r="E38" s="173">
        <v>41.641468938152713</v>
      </c>
      <c r="F38" s="173">
        <v>201.53312813191963</v>
      </c>
      <c r="G38" s="173">
        <v>44.835375799999916</v>
      </c>
      <c r="I38" s="166"/>
    </row>
    <row r="39" spans="1:9" s="158" customFormat="1" ht="4.5" customHeight="1" x14ac:dyDescent="0.2">
      <c r="A39" s="181"/>
      <c r="B39" s="180"/>
      <c r="C39" s="173"/>
      <c r="D39" s="173"/>
      <c r="E39" s="173"/>
      <c r="F39" s="173"/>
      <c r="G39" s="173"/>
      <c r="I39" s="166"/>
    </row>
    <row r="40" spans="1:9" s="158" customFormat="1" x14ac:dyDescent="0.2">
      <c r="A40" s="175" t="s">
        <v>66</v>
      </c>
      <c r="B40" s="165">
        <v>707.64251132864194</v>
      </c>
      <c r="C40" s="165">
        <v>869.46708772919158</v>
      </c>
      <c r="D40" s="165">
        <v>898.46321229073476</v>
      </c>
      <c r="E40" s="165">
        <v>1040.2254714323722</v>
      </c>
      <c r="F40" s="165">
        <v>3515.7982827809401</v>
      </c>
      <c r="G40" s="165">
        <v>1161.3994504535685</v>
      </c>
      <c r="H40" s="206"/>
      <c r="I40" s="166"/>
    </row>
    <row r="41" spans="1:9" s="184" customFormat="1" x14ac:dyDescent="0.2">
      <c r="A41" s="176" t="s">
        <v>69</v>
      </c>
      <c r="B41" s="168">
        <v>9.6062088538190898E-2</v>
      </c>
      <c r="C41" s="168">
        <v>0.11401349379685886</v>
      </c>
      <c r="D41" s="168">
        <v>0.11319237891580164</v>
      </c>
      <c r="E41" s="168">
        <v>0.12767506853335403</v>
      </c>
      <c r="F41" s="168">
        <v>0.11313021934881459</v>
      </c>
      <c r="G41" s="168">
        <v>0.12838006094709192</v>
      </c>
      <c r="I41" s="166"/>
    </row>
    <row r="42" spans="1:9" s="184" customFormat="1" x14ac:dyDescent="0.2">
      <c r="A42" s="167" t="s">
        <v>71</v>
      </c>
      <c r="B42" s="169">
        <v>2.5880869654631424</v>
      </c>
      <c r="C42" s="169">
        <v>0.2286812533304623</v>
      </c>
      <c r="D42" s="169">
        <v>3.3349306685400926E-2</v>
      </c>
      <c r="E42" s="169">
        <v>0.15778304242440644</v>
      </c>
      <c r="F42" s="169"/>
      <c r="G42" s="169">
        <v>-0.66966266064191826</v>
      </c>
      <c r="I42" s="166"/>
    </row>
    <row r="43" spans="1:9" s="184" customFormat="1" x14ac:dyDescent="0.2">
      <c r="A43" s="167" t="s">
        <v>72</v>
      </c>
      <c r="B43" s="169">
        <v>-0.36095858461313723</v>
      </c>
      <c r="C43" s="169">
        <v>-0.15847165337863811</v>
      </c>
      <c r="D43" s="169">
        <v>-0.21735972239241197</v>
      </c>
      <c r="E43" s="169">
        <v>4.274442102385005</v>
      </c>
      <c r="F43" s="169">
        <v>8.5595597140932789E-3</v>
      </c>
      <c r="G43" s="169">
        <v>0.64122340286336144</v>
      </c>
      <c r="I43" s="166"/>
    </row>
    <row r="44" spans="1:9" s="185" customFormat="1" ht="4.5" customHeight="1" x14ac:dyDescent="0.2">
      <c r="A44" s="178"/>
      <c r="B44" s="179"/>
      <c r="C44" s="179"/>
      <c r="D44" s="179"/>
      <c r="E44" s="179"/>
      <c r="F44" s="179"/>
      <c r="G44" s="179"/>
      <c r="I44" s="166"/>
    </row>
    <row r="45" spans="1:9" x14ac:dyDescent="0.2">
      <c r="A45" s="181" t="s">
        <v>43</v>
      </c>
      <c r="B45" s="173">
        <v>226.76614720579929</v>
      </c>
      <c r="C45" s="173">
        <v>227.53429548157402</v>
      </c>
      <c r="D45" s="173">
        <v>296.92771532998819</v>
      </c>
      <c r="E45" s="173">
        <v>299.62984198263842</v>
      </c>
      <c r="F45" s="173">
        <v>1050.8579999999999</v>
      </c>
      <c r="G45" s="173">
        <v>322.39886809169212</v>
      </c>
      <c r="I45" s="166"/>
    </row>
    <row r="46" spans="1:9" ht="4.5" customHeight="1" x14ac:dyDescent="0.2">
      <c r="A46" s="181"/>
      <c r="B46" s="180"/>
      <c r="C46" s="173"/>
      <c r="D46" s="173"/>
      <c r="E46" s="173"/>
      <c r="F46" s="173"/>
      <c r="G46" s="173"/>
      <c r="I46" s="166"/>
    </row>
    <row r="47" spans="1:9" x14ac:dyDescent="0.2">
      <c r="A47" s="175" t="s">
        <v>70</v>
      </c>
      <c r="B47" s="165">
        <v>480.87636412284269</v>
      </c>
      <c r="C47" s="165">
        <v>641.9327922476175</v>
      </c>
      <c r="D47" s="165">
        <v>601.53549696074651</v>
      </c>
      <c r="E47" s="165">
        <v>740.59562944973368</v>
      </c>
      <c r="F47" s="165">
        <v>2464.9402827809399</v>
      </c>
      <c r="G47" s="165">
        <v>839.00058236187647</v>
      </c>
      <c r="I47" s="166"/>
    </row>
    <row r="48" spans="1:9" s="171" customFormat="1" x14ac:dyDescent="0.2">
      <c r="A48" s="176" t="s">
        <v>69</v>
      </c>
      <c r="B48" s="168">
        <v>6.5278706588104515E-2</v>
      </c>
      <c r="C48" s="168">
        <v>8.4176849773662549E-2</v>
      </c>
      <c r="D48" s="168">
        <v>7.5784108878186096E-2</v>
      </c>
      <c r="E48" s="168">
        <v>9.0899137102743527E-2</v>
      </c>
      <c r="F48" s="168">
        <v>7.9316050707028504E-2</v>
      </c>
      <c r="G48" s="168">
        <v>9.2742377186590105E-2</v>
      </c>
      <c r="I48" s="166"/>
    </row>
    <row r="49" spans="1:9" ht="4.5" customHeight="1" x14ac:dyDescent="0.2">
      <c r="A49" s="178"/>
      <c r="B49" s="179"/>
      <c r="C49" s="179"/>
      <c r="D49" s="179"/>
      <c r="E49" s="179"/>
      <c r="F49" s="179"/>
      <c r="G49" s="179"/>
      <c r="I49" s="166"/>
    </row>
    <row r="50" spans="1:9" s="158" customFormat="1" x14ac:dyDescent="0.2">
      <c r="A50" s="181" t="s">
        <v>67</v>
      </c>
      <c r="B50" s="173">
        <v>9.0870721201405367</v>
      </c>
      <c r="C50" s="183">
        <v>15.619231389264886</v>
      </c>
      <c r="D50" s="173">
        <v>10.951401959163498</v>
      </c>
      <c r="E50" s="173">
        <v>13.934294531431082</v>
      </c>
      <c r="F50" s="173">
        <v>49.591999999999999</v>
      </c>
      <c r="G50" s="173">
        <v>17.462190422986488</v>
      </c>
      <c r="I50" s="166"/>
    </row>
    <row r="51" spans="1:9" s="158" customFormat="1" ht="4.5" customHeight="1" x14ac:dyDescent="0.2">
      <c r="A51" s="181"/>
      <c r="B51" s="173"/>
      <c r="C51" s="173"/>
      <c r="D51" s="173"/>
      <c r="E51" s="173"/>
      <c r="F51" s="173"/>
      <c r="G51" s="173"/>
      <c r="I51" s="166"/>
    </row>
    <row r="52" spans="1:9" x14ac:dyDescent="0.2">
      <c r="A52" s="175" t="s">
        <v>68</v>
      </c>
      <c r="B52" s="165">
        <v>471.78929200270215</v>
      </c>
      <c r="C52" s="165">
        <v>626.31356085835262</v>
      </c>
      <c r="D52" s="165">
        <v>590.58409500158302</v>
      </c>
      <c r="E52" s="165">
        <v>726.6613349183026</v>
      </c>
      <c r="F52" s="165">
        <v>2415.3482827809398</v>
      </c>
      <c r="G52" s="165">
        <v>821.52839193888997</v>
      </c>
      <c r="H52" s="166"/>
      <c r="I52" s="166"/>
    </row>
    <row r="53" spans="1:9" s="177" customFormat="1" x14ac:dyDescent="0.2">
      <c r="A53" s="176" t="s">
        <v>74</v>
      </c>
      <c r="B53" s="168">
        <v>6.4045141457995378E-2</v>
      </c>
      <c r="C53" s="168">
        <v>8.2128695028941129E-2</v>
      </c>
      <c r="D53" s="168">
        <v>7.440440270517501E-2</v>
      </c>
      <c r="E53" s="168">
        <v>8.918887134005779E-2</v>
      </c>
      <c r="F53" s="168">
        <v>7.7720295380158982E-2</v>
      </c>
      <c r="G53" s="168">
        <v>9.0811016817419793E-2</v>
      </c>
    </row>
    <row r="54" spans="1:9" s="177" customFormat="1" x14ac:dyDescent="0.2">
      <c r="A54" s="167" t="s">
        <v>71</v>
      </c>
      <c r="B54" s="169">
        <v>3.5662920248035315</v>
      </c>
      <c r="C54" s="169">
        <v>0.32752813909724221</v>
      </c>
      <c r="D54" s="169">
        <v>-5.7047249316784621E-2</v>
      </c>
      <c r="E54" s="169">
        <v>0.2304112844697499</v>
      </c>
      <c r="F54" s="170"/>
      <c r="G54" s="169">
        <v>0.13055195379461493</v>
      </c>
    </row>
    <row r="55" spans="1:9" s="177" customFormat="1" x14ac:dyDescent="0.2">
      <c r="A55" s="167" t="s">
        <v>72</v>
      </c>
      <c r="B55" s="169">
        <v>-0.36338461994804583</v>
      </c>
      <c r="C55" s="169">
        <v>-0.10984428530649204</v>
      </c>
      <c r="D55" s="169">
        <v>-0.26212959307139871</v>
      </c>
      <c r="E55" s="169">
        <v>6.0331139655274937</v>
      </c>
      <c r="F55" s="169">
        <v>2.8332886061367857E-2</v>
      </c>
      <c r="G55" s="169">
        <v>0.74130359858651618</v>
      </c>
    </row>
    <row r="56" spans="1:9" s="177" customFormat="1" x14ac:dyDescent="0.2">
      <c r="A56" s="167"/>
      <c r="B56" s="169"/>
      <c r="C56" s="169"/>
      <c r="D56" s="169"/>
      <c r="E56" s="169"/>
      <c r="F56" s="169"/>
      <c r="G56" s="169"/>
    </row>
    <row r="57" spans="1:9" s="177" customFormat="1" hidden="1" x14ac:dyDescent="0.2">
      <c r="A57" s="186" t="s">
        <v>182</v>
      </c>
      <c r="B57" s="169"/>
      <c r="C57" s="169"/>
      <c r="D57" s="169"/>
      <c r="E57" s="169"/>
      <c r="F57" s="169"/>
      <c r="G57" s="169"/>
    </row>
    <row r="58" spans="1:9" s="158" customFormat="1" hidden="1" x14ac:dyDescent="0.2">
      <c r="A58" s="178"/>
      <c r="B58" s="179"/>
      <c r="C58" s="187" t="s">
        <v>176</v>
      </c>
      <c r="D58" s="179"/>
      <c r="E58" s="179"/>
      <c r="F58" s="187" t="s">
        <v>176</v>
      </c>
      <c r="G58" s="187"/>
    </row>
    <row r="59" spans="1:9" hidden="1" x14ac:dyDescent="0.2">
      <c r="A59" s="159" t="s">
        <v>112</v>
      </c>
      <c r="B59" s="160"/>
      <c r="C59" s="160" t="s">
        <v>192</v>
      </c>
      <c r="D59" s="160"/>
      <c r="E59" s="160"/>
      <c r="F59" s="37" t="s">
        <v>197</v>
      </c>
      <c r="G59" s="280"/>
    </row>
    <row r="60" spans="1:9" hidden="1" x14ac:dyDescent="0.2">
      <c r="A60" s="162"/>
    </row>
    <row r="61" spans="1:9" hidden="1" x14ac:dyDescent="0.2">
      <c r="A61" s="188" t="s">
        <v>105</v>
      </c>
    </row>
    <row r="62" spans="1:9" ht="6" hidden="1" customHeight="1" x14ac:dyDescent="0.2">
      <c r="A62" s="163"/>
    </row>
    <row r="63" spans="1:9" hidden="1" x14ac:dyDescent="0.2">
      <c r="A63" s="189" t="s">
        <v>100</v>
      </c>
    </row>
    <row r="64" spans="1:9" s="158" customFormat="1" hidden="1" x14ac:dyDescent="0.2">
      <c r="A64" s="181" t="s">
        <v>8</v>
      </c>
      <c r="B64" s="190"/>
      <c r="C64" s="190">
        <v>449.42399999999998</v>
      </c>
      <c r="D64" s="190"/>
      <c r="E64" s="190">
        <v>449.90100000000001</v>
      </c>
      <c r="F64" s="190">
        <v>449.90100000000001</v>
      </c>
      <c r="G64" s="190"/>
    </row>
    <row r="65" spans="1:7" s="158" customFormat="1" hidden="1" x14ac:dyDescent="0.2">
      <c r="A65" s="181" t="s">
        <v>9</v>
      </c>
      <c r="B65" s="190"/>
      <c r="C65" s="190">
        <v>15065.782451892246</v>
      </c>
      <c r="D65" s="190"/>
      <c r="E65" s="190">
        <v>16239.033845103451</v>
      </c>
      <c r="F65" s="190">
        <v>16239.033845103451</v>
      </c>
      <c r="G65" s="190"/>
    </row>
    <row r="66" spans="1:7" hidden="1" x14ac:dyDescent="0.2">
      <c r="A66" s="191" t="s">
        <v>111</v>
      </c>
      <c r="B66" s="191"/>
      <c r="C66" s="191">
        <v>15515.206451892245</v>
      </c>
      <c r="D66" s="191"/>
      <c r="E66" s="191">
        <v>16688.934845103453</v>
      </c>
      <c r="F66" s="191">
        <v>16688.934845103453</v>
      </c>
      <c r="G66" s="281"/>
    </row>
    <row r="67" spans="1:7" ht="6" hidden="1" customHeight="1" x14ac:dyDescent="0.2">
      <c r="A67" s="178"/>
      <c r="B67" s="192"/>
      <c r="C67" s="190"/>
      <c r="D67" s="190"/>
      <c r="E67" s="190"/>
      <c r="F67" s="190"/>
      <c r="G67" s="190"/>
    </row>
    <row r="68" spans="1:7" hidden="1" x14ac:dyDescent="0.2">
      <c r="A68" s="191" t="s">
        <v>152</v>
      </c>
      <c r="B68" s="191"/>
      <c r="C68" s="191">
        <v>99.255658749999995</v>
      </c>
      <c r="D68" s="191"/>
      <c r="E68" s="191">
        <v>136.54500000000002</v>
      </c>
      <c r="F68" s="191">
        <v>136.54500000000002</v>
      </c>
      <c r="G68" s="281"/>
    </row>
    <row r="69" spans="1:7" ht="6" hidden="1" customHeight="1" x14ac:dyDescent="0.2">
      <c r="A69" s="178"/>
      <c r="B69" s="192"/>
      <c r="C69" s="193"/>
      <c r="D69" s="193"/>
      <c r="E69" s="193"/>
      <c r="F69" s="193"/>
      <c r="G69" s="193"/>
    </row>
    <row r="70" spans="1:7" hidden="1" x14ac:dyDescent="0.2">
      <c r="A70" s="194" t="s">
        <v>158</v>
      </c>
      <c r="B70" s="192"/>
      <c r="C70" s="193"/>
      <c r="D70" s="193"/>
      <c r="E70" s="193"/>
      <c r="F70" s="193"/>
      <c r="G70" s="193"/>
    </row>
    <row r="71" spans="1:7" s="158" customFormat="1" hidden="1" x14ac:dyDescent="0.2">
      <c r="A71" s="181" t="s">
        <v>159</v>
      </c>
      <c r="B71" s="197"/>
      <c r="C71" s="196">
        <v>1044.32407053</v>
      </c>
      <c r="D71" s="197"/>
      <c r="E71" s="224">
        <v>0</v>
      </c>
      <c r="F71" s="224">
        <v>0</v>
      </c>
      <c r="G71" s="224"/>
    </row>
    <row r="72" spans="1:7" s="158" customFormat="1" hidden="1" x14ac:dyDescent="0.2">
      <c r="A72" s="181" t="s">
        <v>160</v>
      </c>
      <c r="B72" s="195"/>
      <c r="C72" s="190">
        <v>0</v>
      </c>
      <c r="D72" s="195"/>
      <c r="E72" s="190">
        <v>59.528624999999991</v>
      </c>
      <c r="F72" s="190">
        <v>59.528624999999991</v>
      </c>
      <c r="G72" s="190"/>
    </row>
    <row r="73" spans="1:7" hidden="1" x14ac:dyDescent="0.2">
      <c r="A73" s="191" t="s">
        <v>161</v>
      </c>
      <c r="B73" s="191"/>
      <c r="C73" s="191">
        <v>1044.32407053</v>
      </c>
      <c r="D73" s="191"/>
      <c r="E73" s="191">
        <v>59.528624999999991</v>
      </c>
      <c r="F73" s="191">
        <v>59.528624999999991</v>
      </c>
      <c r="G73" s="281"/>
    </row>
    <row r="74" spans="1:7" ht="6" hidden="1" customHeight="1" x14ac:dyDescent="0.2">
      <c r="A74" s="178"/>
      <c r="B74" s="192"/>
      <c r="C74" s="193"/>
      <c r="D74" s="193"/>
      <c r="E74" s="193"/>
      <c r="F74" s="193"/>
      <c r="G74" s="193"/>
    </row>
    <row r="75" spans="1:7" hidden="1" x14ac:dyDescent="0.2">
      <c r="A75" s="194" t="s">
        <v>101</v>
      </c>
      <c r="B75" s="192"/>
      <c r="C75" s="193"/>
      <c r="D75" s="193"/>
      <c r="E75" s="193"/>
      <c r="F75" s="193"/>
      <c r="G75" s="193"/>
    </row>
    <row r="76" spans="1:7" s="158" customFormat="1" hidden="1" x14ac:dyDescent="0.2">
      <c r="A76" s="181" t="s">
        <v>101</v>
      </c>
      <c r="B76" s="195"/>
      <c r="C76" s="196">
        <v>4699.0940917094058</v>
      </c>
      <c r="D76" s="195"/>
      <c r="E76" s="190">
        <v>5297.3519889993195</v>
      </c>
      <c r="F76" s="190">
        <v>5297.3519889993195</v>
      </c>
      <c r="G76" s="190"/>
    </row>
    <row r="77" spans="1:7" s="158" customFormat="1" hidden="1" x14ac:dyDescent="0.2">
      <c r="A77" s="181" t="s">
        <v>162</v>
      </c>
      <c r="B77" s="195"/>
      <c r="C77" s="190">
        <v>798.77333423069172</v>
      </c>
      <c r="D77" s="195"/>
      <c r="E77" s="190">
        <v>781.76054357956286</v>
      </c>
      <c r="F77" s="190">
        <v>781.76054357956286</v>
      </c>
      <c r="G77" s="190"/>
    </row>
    <row r="78" spans="1:7" hidden="1" x14ac:dyDescent="0.2">
      <c r="A78" s="191" t="s">
        <v>153</v>
      </c>
      <c r="B78" s="191"/>
      <c r="C78" s="191">
        <v>5497.8674259400977</v>
      </c>
      <c r="D78" s="191"/>
      <c r="E78" s="191">
        <v>6079.1125325788826</v>
      </c>
      <c r="F78" s="191">
        <v>6079.1125325788826</v>
      </c>
      <c r="G78" s="281"/>
    </row>
    <row r="79" spans="1:7" ht="6" hidden="1" customHeight="1" x14ac:dyDescent="0.2">
      <c r="A79" s="178"/>
      <c r="B79" s="192"/>
      <c r="C79" s="193"/>
      <c r="D79" s="193"/>
      <c r="E79" s="193"/>
      <c r="F79" s="193"/>
      <c r="G79" s="193"/>
    </row>
    <row r="80" spans="1:7" hidden="1" x14ac:dyDescent="0.2">
      <c r="A80" s="191" t="s">
        <v>154</v>
      </c>
      <c r="B80" s="191"/>
      <c r="C80" s="191">
        <v>22156.653607112345</v>
      </c>
      <c r="D80" s="191"/>
      <c r="E80" s="191">
        <v>22964.121002682332</v>
      </c>
      <c r="F80" s="191">
        <v>22964.121002682332</v>
      </c>
      <c r="G80" s="281"/>
    </row>
    <row r="81" spans="1:7" hidden="1" x14ac:dyDescent="0.2">
      <c r="A81" s="178"/>
      <c r="B81" s="192"/>
      <c r="C81" s="193"/>
      <c r="D81" s="193"/>
      <c r="E81" s="198"/>
      <c r="F81" s="198"/>
      <c r="G81" s="198"/>
    </row>
    <row r="82" spans="1:7" hidden="1" x14ac:dyDescent="0.2">
      <c r="A82" s="199" t="s">
        <v>102</v>
      </c>
      <c r="B82" s="275"/>
      <c r="C82" s="193"/>
      <c r="D82" s="193"/>
      <c r="E82" s="193"/>
      <c r="F82" s="223"/>
      <c r="G82" s="223"/>
    </row>
    <row r="83" spans="1:7" ht="6" hidden="1" customHeight="1" x14ac:dyDescent="0.2">
      <c r="A83" s="178"/>
      <c r="B83" s="192"/>
      <c r="C83" s="193"/>
      <c r="D83" s="193"/>
      <c r="E83" s="193"/>
      <c r="F83" s="193"/>
      <c r="G83" s="193"/>
    </row>
    <row r="84" spans="1:7" hidden="1" x14ac:dyDescent="0.2">
      <c r="A84" s="194" t="s">
        <v>103</v>
      </c>
      <c r="B84" s="192"/>
      <c r="C84" s="193"/>
      <c r="D84" s="193"/>
      <c r="E84" s="193"/>
      <c r="F84" s="193"/>
      <c r="G84" s="193"/>
    </row>
    <row r="85" spans="1:7" s="158" customFormat="1" hidden="1" x14ac:dyDescent="0.2">
      <c r="A85" s="181" t="s">
        <v>11</v>
      </c>
      <c r="B85" s="195"/>
      <c r="C85" s="190">
        <v>1874.8927266453538</v>
      </c>
      <c r="D85" s="195"/>
      <c r="E85" s="196">
        <v>1752.1198083097252</v>
      </c>
      <c r="F85" s="190">
        <v>1752.1198083097252</v>
      </c>
      <c r="G85" s="190"/>
    </row>
    <row r="86" spans="1:7" s="158" customFormat="1" hidden="1" x14ac:dyDescent="0.2">
      <c r="A86" s="24" t="s">
        <v>198</v>
      </c>
      <c r="B86" s="195"/>
      <c r="C86" s="190">
        <v>4249.5607551621961</v>
      </c>
      <c r="D86" s="195"/>
      <c r="E86" s="196">
        <v>4223.4063798217858</v>
      </c>
      <c r="F86" s="190">
        <v>4223.4063798217858</v>
      </c>
      <c r="G86" s="190"/>
    </row>
    <row r="87" spans="1:7" s="158" customFormat="1" hidden="1" x14ac:dyDescent="0.2">
      <c r="A87" s="181" t="s">
        <v>163</v>
      </c>
      <c r="B87" s="195"/>
      <c r="C87" s="190">
        <v>1505.6598111134685</v>
      </c>
      <c r="D87" s="190"/>
      <c r="E87" s="196">
        <v>1444.0196609995746</v>
      </c>
      <c r="F87" s="190">
        <v>1444.0196609995746</v>
      </c>
      <c r="G87" s="190"/>
    </row>
    <row r="88" spans="1:7" s="158" customFormat="1" hidden="1" x14ac:dyDescent="0.2">
      <c r="A88" s="181" t="s">
        <v>12</v>
      </c>
      <c r="B88" s="195"/>
      <c r="C88" s="190">
        <v>177.54972394369332</v>
      </c>
      <c r="D88" s="195"/>
      <c r="E88" s="196">
        <v>309.53254757347014</v>
      </c>
      <c r="F88" s="190">
        <v>309.53254757347014</v>
      </c>
      <c r="G88" s="190"/>
    </row>
    <row r="89" spans="1:7" s="158" customFormat="1" hidden="1" x14ac:dyDescent="0.2">
      <c r="A89" s="181"/>
      <c r="B89" s="195"/>
      <c r="C89" s="190"/>
      <c r="D89" s="190"/>
      <c r="E89" s="190"/>
      <c r="F89" s="190"/>
      <c r="G89" s="190"/>
    </row>
    <row r="90" spans="1:7" hidden="1" x14ac:dyDescent="0.2">
      <c r="A90" s="191" t="s">
        <v>155</v>
      </c>
      <c r="B90" s="191"/>
      <c r="C90" s="191">
        <v>7807.6630168647116</v>
      </c>
      <c r="D90" s="191"/>
      <c r="E90" s="191">
        <v>7729.0783967045554</v>
      </c>
      <c r="F90" s="191">
        <v>7729.0783967045554</v>
      </c>
      <c r="G90" s="281"/>
    </row>
    <row r="91" spans="1:7" ht="6" hidden="1" customHeight="1" x14ac:dyDescent="0.2">
      <c r="A91" s="178"/>
      <c r="B91" s="192"/>
      <c r="C91" s="193"/>
      <c r="D91" s="193"/>
      <c r="E91" s="193"/>
      <c r="F91" s="193"/>
      <c r="G91" s="193"/>
    </row>
    <row r="92" spans="1:7" hidden="1" x14ac:dyDescent="0.2">
      <c r="A92" s="194" t="s">
        <v>104</v>
      </c>
      <c r="B92" s="192"/>
      <c r="C92" s="193"/>
      <c r="D92" s="193"/>
      <c r="E92" s="193"/>
      <c r="F92" s="193"/>
      <c r="G92" s="193"/>
    </row>
    <row r="93" spans="1:7" s="158" customFormat="1" hidden="1" x14ac:dyDescent="0.2">
      <c r="A93" s="181"/>
      <c r="B93" s="195"/>
      <c r="C93" s="190"/>
      <c r="D93" s="190"/>
      <c r="E93" s="190"/>
      <c r="F93" s="190"/>
      <c r="G93" s="190"/>
    </row>
    <row r="94" spans="1:7" s="158" customFormat="1" hidden="1" x14ac:dyDescent="0.2">
      <c r="A94" s="181" t="s">
        <v>13</v>
      </c>
      <c r="B94" s="195"/>
      <c r="C94" s="190">
        <v>1142.4377377999999</v>
      </c>
      <c r="D94" s="195"/>
      <c r="E94" s="190">
        <v>1059.9648308200001</v>
      </c>
      <c r="F94" s="190">
        <v>1059.9648308200001</v>
      </c>
      <c r="G94" s="190"/>
    </row>
    <row r="95" spans="1:7" s="158" customFormat="1" hidden="1" x14ac:dyDescent="0.2">
      <c r="A95" s="181" t="s">
        <v>14</v>
      </c>
      <c r="B95" s="195"/>
      <c r="C95" s="190">
        <v>5960.259080153488</v>
      </c>
      <c r="D95" s="195"/>
      <c r="E95" s="190">
        <v>6422.6337904062293</v>
      </c>
      <c r="F95" s="190">
        <v>6422.6337904062293</v>
      </c>
      <c r="G95" s="190"/>
    </row>
    <row r="96" spans="1:7" s="158" customFormat="1" hidden="1" x14ac:dyDescent="0.2">
      <c r="A96" s="181" t="s">
        <v>15</v>
      </c>
      <c r="B96" s="195"/>
      <c r="C96" s="190">
        <v>2030.5831648903491</v>
      </c>
      <c r="D96" s="195"/>
      <c r="E96" s="190">
        <v>2068.7834819</v>
      </c>
      <c r="F96" s="190">
        <v>2068.7834819</v>
      </c>
      <c r="G96" s="190"/>
    </row>
    <row r="97" spans="1:7" s="158" customFormat="1" hidden="1" x14ac:dyDescent="0.2">
      <c r="A97" s="181" t="s">
        <v>163</v>
      </c>
      <c r="B97" s="195"/>
      <c r="C97" s="190">
        <v>630.42275225197989</v>
      </c>
      <c r="D97" s="195"/>
      <c r="E97" s="190">
        <v>1302.3401117999999</v>
      </c>
      <c r="F97" s="190">
        <v>1302.3401117999999</v>
      </c>
      <c r="G97" s="190"/>
    </row>
    <row r="98" spans="1:7" s="158" customFormat="1" hidden="1" x14ac:dyDescent="0.2">
      <c r="A98" s="181" t="s">
        <v>16</v>
      </c>
      <c r="B98" s="195"/>
      <c r="C98" s="196">
        <v>4585.2878551374288</v>
      </c>
      <c r="D98" s="195"/>
      <c r="E98" s="190">
        <v>4381.492196817956</v>
      </c>
      <c r="F98" s="190">
        <v>4381.492196817956</v>
      </c>
      <c r="G98" s="190"/>
    </row>
    <row r="99" spans="1:7" hidden="1" x14ac:dyDescent="0.2">
      <c r="A99" s="191" t="s">
        <v>156</v>
      </c>
      <c r="B99" s="191"/>
      <c r="C99" s="191">
        <v>14348.990590233245</v>
      </c>
      <c r="D99" s="191"/>
      <c r="E99" s="191">
        <v>15235.214411744186</v>
      </c>
      <c r="F99" s="191">
        <v>15235.214411744186</v>
      </c>
      <c r="G99" s="281"/>
    </row>
    <row r="100" spans="1:7" ht="6" hidden="1" customHeight="1" x14ac:dyDescent="0.2">
      <c r="A100" s="178"/>
      <c r="B100" s="192"/>
      <c r="C100" s="193"/>
      <c r="D100" s="193"/>
      <c r="E100" s="193"/>
      <c r="F100" s="193"/>
      <c r="G100" s="193"/>
    </row>
    <row r="101" spans="1:7" hidden="1" x14ac:dyDescent="0.2">
      <c r="A101" s="191" t="s">
        <v>157</v>
      </c>
      <c r="B101" s="191"/>
      <c r="C101" s="191">
        <v>22156.653607097956</v>
      </c>
      <c r="D101" s="191"/>
      <c r="E101" s="191">
        <v>22964.292808448743</v>
      </c>
      <c r="F101" s="191">
        <v>22964.292808448743</v>
      </c>
      <c r="G101" s="281"/>
    </row>
    <row r="102" spans="1:7" hidden="1" x14ac:dyDescent="0.2">
      <c r="B102" s="276"/>
      <c r="C102" s="244">
        <v>1.4388206182047725E-8</v>
      </c>
      <c r="D102" s="277"/>
      <c r="E102" s="244">
        <v>-0.17180576641112566</v>
      </c>
      <c r="F102" s="244">
        <v>-0.17180576641112566</v>
      </c>
      <c r="G102" s="244"/>
    </row>
    <row r="103" spans="1:7" hidden="1" x14ac:dyDescent="0.2">
      <c r="E103" s="278"/>
    </row>
    <row r="104" spans="1:7" hidden="1" x14ac:dyDescent="0.2">
      <c r="D104" s="200"/>
      <c r="E104" s="200"/>
    </row>
    <row r="105" spans="1:7" hidden="1" x14ac:dyDescent="0.2"/>
    <row r="106" spans="1:7" hidden="1" x14ac:dyDescent="0.2"/>
    <row r="107" spans="1:7" hidden="1" x14ac:dyDescent="0.2"/>
    <row r="108" spans="1:7" hidden="1" x14ac:dyDescent="0.2"/>
    <row r="109" spans="1:7" hidden="1" x14ac:dyDescent="0.2"/>
    <row r="110" spans="1:7" hidden="1" x14ac:dyDescent="0.2"/>
    <row r="111" spans="1:7" hidden="1" x14ac:dyDescent="0.2"/>
    <row r="112" spans="1:7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</sheetData>
  <customSheetViews>
    <customSheetView guid="{AA03D33C-F4CC-45DE-A4C4-EB2FF93B3627}" showGridLines="0" topLeftCell="B1">
      <pane xSplit="1" ySplit="4" topLeftCell="M16" activePane="bottomRight" state="frozen"/>
      <selection pane="bottomRight" activeCell="R38" sqref="R38"/>
      <pageMargins left="0.7" right="0.7" top="0.75" bottom="0.75" header="0.3" footer="0.3"/>
      <pageSetup paperSize="9" orientation="portrait" r:id="rId1"/>
    </customSheetView>
    <customSheetView guid="{CE1DE926-D71B-4E51-931A-1E529B6BA3AC}" showGridLines="0" topLeftCell="B1">
      <pane xSplit="1" ySplit="4" topLeftCell="C57" activePane="bottomRight" state="frozen"/>
      <selection pane="bottomRight" activeCell="N75" sqref="N75"/>
      <pageMargins left="0.7" right="0.7" top="0.75" bottom="0.75" header="0.3" footer="0.3"/>
      <pageSetup paperSize="9" orientation="portrait" r:id="rId2"/>
    </customSheetView>
    <customSheetView guid="{77EB6D7C-65D5-4FE8-80EB-D5C6CB568CF8}" showGridLines="0" topLeftCell="B1">
      <pane xSplit="1" ySplit="4" topLeftCell="K5" activePane="bottomRight" state="frozen"/>
      <selection pane="bottomRight" activeCell="T5" sqref="T5"/>
      <pageMargins left="0.7" right="0.7" top="0.75" bottom="0.75" header="0.3" footer="0.3"/>
      <pageSetup paperSize="9" orientation="portrait" r:id="rId3"/>
    </customSheetView>
    <customSheetView guid="{30A113CD-1134-42CD-9BA8-3E1272F7CE65}" showGridLines="0" topLeftCell="B1">
      <pane xSplit="1" ySplit="4" topLeftCell="C45" activePane="bottomRight" state="frozen"/>
      <selection pane="bottomRight" activeCell="A57" sqref="A57"/>
      <pageMargins left="0.7" right="0.7" top="0.75" bottom="0.75" header="0.3" footer="0.3"/>
      <pageSetup paperSize="9" orientation="portrait" r:id="rId4"/>
    </customSheetView>
    <customSheetView guid="{1BDB17FF-23D7-4E7C-95B3-2FBA200A21A3}" showGridLines="0" topLeftCell="B1">
      <pane xSplit="1" ySplit="4" topLeftCell="C86" activePane="bottomRight" state="frozen"/>
      <selection pane="bottomRight" activeCell="G62" sqref="G62"/>
      <pageMargins left="0.7" right="0.7" top="0.75" bottom="0.75" header="0.3" footer="0.3"/>
      <pageSetup paperSize="9" orientation="portrait" r:id="rId5"/>
    </customSheetView>
    <customSheetView guid="{A2D1E21C-9556-435B-8203-35CEEEFA09B8}" showPageBreaks="1" showGridLines="0" topLeftCell="B1">
      <pane xSplit="1" ySplit="4" topLeftCell="M41" activePane="bottomRight" state="frozen"/>
      <selection pane="bottomRight" activeCell="V63" sqref="V63"/>
      <pageMargins left="0.7" right="0.7" top="0.75" bottom="0.75" header="0.3" footer="0.3"/>
      <pageSetup paperSize="9" orientation="portrait" r:id="rId6"/>
    </customSheetView>
  </customSheetViews>
  <pageMargins left="0.39370078740157483" right="0.19685039370078741" top="0.39370078740157483" bottom="0.19685039370078741" header="0.31496062992125984" footer="0.31496062992125984"/>
  <pageSetup paperSize="9" scale="83"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N119"/>
  <sheetViews>
    <sheetView showGridLines="0" zoomScaleNormal="100" zoomScaleSheetLayoutView="90" workbookViewId="0">
      <pane xSplit="1" ySplit="4" topLeftCell="B5" activePane="bottomRight" state="frozen"/>
      <selection activeCell="I16" sqref="I16"/>
      <selection pane="topRight" activeCell="I16" sqref="I16"/>
      <selection pane="bottomLeft" activeCell="I16" sqref="I16"/>
      <selection pane="bottomRight" activeCell="A57" sqref="A57"/>
    </sheetView>
  </sheetViews>
  <sheetFormatPr defaultRowHeight="12.75" x14ac:dyDescent="0.2"/>
  <cols>
    <col min="1" max="1" width="55.5703125" style="6" customWidth="1"/>
    <col min="2" max="3" width="8.7109375" style="6" customWidth="1"/>
    <col min="4" max="4" width="11.140625" style="52" customWidth="1"/>
    <col min="5" max="6" width="9.140625" style="6" customWidth="1"/>
    <col min="7" max="10" width="9.140625" style="228" customWidth="1"/>
    <col min="11" max="15" width="9.140625" style="6" customWidth="1"/>
    <col min="16" max="16384" width="9.140625" style="6"/>
  </cols>
  <sheetData>
    <row r="2" spans="1:14" x14ac:dyDescent="0.2">
      <c r="A2" s="7"/>
      <c r="F2" s="54"/>
    </row>
    <row r="3" spans="1:14" x14ac:dyDescent="0.2">
      <c r="A3" s="7"/>
    </row>
    <row r="4" spans="1:14" x14ac:dyDescent="0.2">
      <c r="A4" s="36" t="s">
        <v>140</v>
      </c>
      <c r="B4" s="37" t="s">
        <v>177</v>
      </c>
      <c r="C4" s="37" t="s">
        <v>178</v>
      </c>
      <c r="D4" s="37" t="s">
        <v>193</v>
      </c>
      <c r="E4" s="37" t="s">
        <v>196</v>
      </c>
      <c r="F4" s="37" t="s">
        <v>197</v>
      </c>
      <c r="G4" s="37" t="s">
        <v>271</v>
      </c>
    </row>
    <row r="5" spans="1:14" s="7" customFormat="1" ht="8.25" customHeight="1" x14ac:dyDescent="0.2">
      <c r="A5" s="8"/>
      <c r="B5" s="9"/>
      <c r="C5" s="9"/>
      <c r="D5" s="162"/>
      <c r="E5" s="162"/>
      <c r="F5" s="162"/>
      <c r="G5" s="162"/>
      <c r="H5" s="229"/>
      <c r="I5" s="229"/>
      <c r="J5" s="229"/>
    </row>
    <row r="6" spans="1:14" x14ac:dyDescent="0.2">
      <c r="A6" s="38" t="s">
        <v>61</v>
      </c>
      <c r="B6" s="56">
        <v>114.29765920386838</v>
      </c>
      <c r="C6" s="56">
        <v>118.60188720918289</v>
      </c>
      <c r="D6" s="205">
        <v>122.64392711318195</v>
      </c>
      <c r="E6" s="205">
        <v>126.62741874342146</v>
      </c>
      <c r="F6" s="205">
        <v>482.1708922696547</v>
      </c>
      <c r="G6" s="205">
        <v>135.02054504804096</v>
      </c>
      <c r="H6" s="300"/>
    </row>
    <row r="7" spans="1:14" s="16" customFormat="1" x14ac:dyDescent="0.2">
      <c r="A7" s="13" t="s">
        <v>71</v>
      </c>
      <c r="B7" s="15">
        <v>3.0525970165012462E-2</v>
      </c>
      <c r="C7" s="15">
        <v>3.7658059100206254E-2</v>
      </c>
      <c r="D7" s="169">
        <v>3.4080738503510899E-2</v>
      </c>
      <c r="E7" s="169">
        <v>3.2480137614668392E-2</v>
      </c>
      <c r="F7" s="169"/>
      <c r="G7" s="169">
        <v>6.6282061088412947E-2</v>
      </c>
      <c r="H7" s="232"/>
      <c r="I7" s="230"/>
      <c r="J7" s="230"/>
    </row>
    <row r="8" spans="1:14" s="16" customFormat="1" x14ac:dyDescent="0.2">
      <c r="A8" s="13" t="s">
        <v>72</v>
      </c>
      <c r="B8" s="15">
        <v>1.211522345837146E-2</v>
      </c>
      <c r="C8" s="15">
        <v>3.0742325140178162E-2</v>
      </c>
      <c r="D8" s="169">
        <v>5.1222077481606343E-2</v>
      </c>
      <c r="E8" s="169">
        <v>0.14169305354977202</v>
      </c>
      <c r="F8" s="169">
        <v>5.8381185823368043E-2</v>
      </c>
      <c r="G8" s="169">
        <v>0.18130630135836778</v>
      </c>
      <c r="H8" s="232"/>
      <c r="I8" s="231"/>
      <c r="J8" s="230"/>
    </row>
    <row r="9" spans="1:14" ht="4.5" customHeight="1" x14ac:dyDescent="0.2">
      <c r="A9" s="13"/>
      <c r="B9" s="41"/>
      <c r="C9" s="17"/>
      <c r="D9" s="173"/>
      <c r="E9" s="173"/>
      <c r="F9" s="173"/>
      <c r="G9" s="173"/>
      <c r="H9" s="232"/>
    </row>
    <row r="10" spans="1:14" x14ac:dyDescent="0.2">
      <c r="A10" s="18" t="s">
        <v>62</v>
      </c>
      <c r="B10" s="42">
        <v>82.762861187650259</v>
      </c>
      <c r="C10" s="42">
        <v>84.478681170902163</v>
      </c>
      <c r="D10" s="208">
        <v>85.718736494761018</v>
      </c>
      <c r="E10" s="208">
        <v>89.439036980324602</v>
      </c>
      <c r="F10" s="208">
        <v>342.39931583363801</v>
      </c>
      <c r="G10" s="208">
        <v>93.498786526715989</v>
      </c>
      <c r="H10" s="232"/>
    </row>
    <row r="11" spans="1:14" ht="3.75" customHeight="1" x14ac:dyDescent="0.2">
      <c r="A11" s="18"/>
      <c r="B11" s="42"/>
      <c r="C11" s="17"/>
      <c r="D11" s="173"/>
      <c r="E11" s="173"/>
      <c r="F11" s="173"/>
      <c r="G11" s="173"/>
      <c r="H11" s="232"/>
    </row>
    <row r="12" spans="1:14" s="7" customFormat="1" x14ac:dyDescent="0.2">
      <c r="A12" s="39" t="s">
        <v>39</v>
      </c>
      <c r="B12" s="56">
        <v>31.534798016218119</v>
      </c>
      <c r="C12" s="56">
        <v>34.123206038280728</v>
      </c>
      <c r="D12" s="205">
        <v>36.925190618420928</v>
      </c>
      <c r="E12" s="205">
        <v>37.188381763096857</v>
      </c>
      <c r="F12" s="205">
        <v>139.77157643601669</v>
      </c>
      <c r="G12" s="205">
        <v>41.521758521324969</v>
      </c>
      <c r="H12" s="232"/>
      <c r="I12" s="233"/>
      <c r="J12" s="233"/>
      <c r="N12" s="27"/>
    </row>
    <row r="13" spans="1:14" s="21" customFormat="1" x14ac:dyDescent="0.2">
      <c r="A13" s="20" t="s">
        <v>73</v>
      </c>
      <c r="B13" s="14">
        <v>0.27590064604884601</v>
      </c>
      <c r="C13" s="14">
        <v>0.28771216749777567</v>
      </c>
      <c r="D13" s="168">
        <v>0.30107638826946986</v>
      </c>
      <c r="E13" s="168">
        <v>0.29368348602643268</v>
      </c>
      <c r="F13" s="168">
        <v>0.28987974736112698</v>
      </c>
      <c r="G13" s="168">
        <v>0.30752178127077867</v>
      </c>
      <c r="H13" s="232"/>
      <c r="I13" s="234"/>
      <c r="J13" s="234"/>
      <c r="K13" s="70"/>
      <c r="L13" s="7"/>
      <c r="M13" s="7"/>
      <c r="N13" s="27"/>
    </row>
    <row r="14" spans="1:14" s="21" customFormat="1" x14ac:dyDescent="0.2">
      <c r="A14" s="13" t="s">
        <v>71</v>
      </c>
      <c r="B14" s="15">
        <v>2.4690198703872568E-2</v>
      </c>
      <c r="C14" s="15">
        <v>8.2081008438088299E-2</v>
      </c>
      <c r="D14" s="169">
        <v>8.2113754991158361E-2</v>
      </c>
      <c r="E14" s="169">
        <v>7.1276854707591486E-3</v>
      </c>
      <c r="F14" s="169"/>
      <c r="G14" s="169">
        <v>0.11652501541565474</v>
      </c>
      <c r="H14" s="242"/>
      <c r="I14" s="235"/>
      <c r="J14" s="235"/>
      <c r="L14" s="7"/>
      <c r="M14" s="71"/>
      <c r="N14" s="27"/>
    </row>
    <row r="15" spans="1:14" s="21" customFormat="1" x14ac:dyDescent="0.2">
      <c r="A15" s="13" t="s">
        <v>72</v>
      </c>
      <c r="B15" s="15">
        <v>-3.9914918535705057E-2</v>
      </c>
      <c r="C15" s="15">
        <v>-1.3500547731767676E-2</v>
      </c>
      <c r="D15" s="169">
        <v>4.6822686661936563E-2</v>
      </c>
      <c r="E15" s="169">
        <v>0.20839747502759498</v>
      </c>
      <c r="F15" s="169">
        <v>4.7099091822954131E-2</v>
      </c>
      <c r="G15" s="169">
        <v>0.31669651094548401</v>
      </c>
      <c r="H15" s="232"/>
      <c r="I15" s="235"/>
      <c r="J15" s="235"/>
    </row>
    <row r="16" spans="1:14" s="7" customFormat="1" ht="4.5" customHeight="1" x14ac:dyDescent="0.2">
      <c r="A16" s="22"/>
      <c r="B16" s="23"/>
      <c r="C16" s="23"/>
      <c r="D16" s="179"/>
      <c r="E16" s="179"/>
      <c r="F16" s="179"/>
      <c r="G16" s="179"/>
      <c r="H16" s="232"/>
      <c r="I16" s="229"/>
      <c r="J16" s="229"/>
    </row>
    <row r="17" spans="1:11" s="7" customFormat="1" ht="12" customHeight="1" x14ac:dyDescent="0.2">
      <c r="A17" s="18" t="s">
        <v>113</v>
      </c>
      <c r="B17" s="43">
        <v>8.9510208876792827</v>
      </c>
      <c r="C17" s="43">
        <v>8.4374700097330546</v>
      </c>
      <c r="D17" s="43">
        <v>8.5598162234526889</v>
      </c>
      <c r="E17" s="43">
        <v>8.1012306273038952</v>
      </c>
      <c r="F17" s="43">
        <v>34.049537748168923</v>
      </c>
      <c r="G17" s="43">
        <v>9.266452409499097</v>
      </c>
      <c r="H17" s="232"/>
      <c r="I17" s="229"/>
      <c r="J17" s="229"/>
      <c r="K17" s="19"/>
    </row>
    <row r="18" spans="1:11" s="7" customFormat="1" ht="12" customHeight="1" x14ac:dyDescent="0.2">
      <c r="A18" s="18" t="s">
        <v>114</v>
      </c>
      <c r="B18" s="43">
        <v>10.980940394278518</v>
      </c>
      <c r="C18" s="43">
        <v>11.92318627569523</v>
      </c>
      <c r="D18" s="43">
        <v>12.067012746755488</v>
      </c>
      <c r="E18" s="43">
        <v>14.138241927027536</v>
      </c>
      <c r="F18" s="43">
        <v>49.109381343756773</v>
      </c>
      <c r="G18" s="43">
        <v>14.893140476447083</v>
      </c>
      <c r="H18" s="232"/>
      <c r="I18" s="229"/>
      <c r="J18" s="229"/>
      <c r="K18" s="19"/>
    </row>
    <row r="19" spans="1:11" s="7" customFormat="1" ht="12" customHeight="1" x14ac:dyDescent="0.2">
      <c r="A19" s="18" t="s">
        <v>63</v>
      </c>
      <c r="B19" s="43">
        <v>19.9319612819578</v>
      </c>
      <c r="C19" s="42">
        <v>20.360656285428284</v>
      </c>
      <c r="D19" s="217">
        <v>20.626828970208177</v>
      </c>
      <c r="E19" s="217">
        <v>22.239472554331432</v>
      </c>
      <c r="F19" s="217">
        <v>83.158919091925696</v>
      </c>
      <c r="G19" s="217">
        <v>24.159592885946182</v>
      </c>
      <c r="H19" s="232"/>
      <c r="I19" s="233"/>
      <c r="J19" s="233"/>
      <c r="K19" s="19"/>
    </row>
    <row r="20" spans="1:11" s="21" customFormat="1" x14ac:dyDescent="0.2">
      <c r="A20" s="20" t="s">
        <v>69</v>
      </c>
      <c r="B20" s="14">
        <v>0.17438643468984716</v>
      </c>
      <c r="C20" s="14">
        <v>0.17167227912248462</v>
      </c>
      <c r="D20" s="168">
        <v>0.16818467457563316</v>
      </c>
      <c r="E20" s="168">
        <v>0.17562920238778709</v>
      </c>
      <c r="F20" s="168">
        <v>0.1724677296476432</v>
      </c>
      <c r="G20" s="168">
        <v>0.17893271633105973</v>
      </c>
      <c r="H20" s="232"/>
      <c r="I20" s="235"/>
      <c r="J20" s="235"/>
    </row>
    <row r="21" spans="1:11" s="7" customFormat="1" ht="4.5" customHeight="1" x14ac:dyDescent="0.2">
      <c r="A21" s="18"/>
      <c r="B21" s="17"/>
      <c r="C21" s="17"/>
      <c r="D21" s="173"/>
      <c r="E21" s="173"/>
      <c r="F21" s="173"/>
      <c r="G21" s="173"/>
      <c r="H21" s="232"/>
      <c r="I21" s="229"/>
      <c r="J21" s="229"/>
    </row>
    <row r="22" spans="1:11" s="7" customFormat="1" x14ac:dyDescent="0.2">
      <c r="A22" s="18" t="s">
        <v>64</v>
      </c>
      <c r="B22" s="42">
        <v>0.16287300081138639</v>
      </c>
      <c r="C22" s="42">
        <v>0.25978859025367146</v>
      </c>
      <c r="D22" s="208">
        <v>0.22611084554079591</v>
      </c>
      <c r="E22" s="208">
        <v>0.58444793066908907</v>
      </c>
      <c r="F22" s="208">
        <v>1.2332203672749429</v>
      </c>
      <c r="G22" s="208">
        <v>1.036450824414181</v>
      </c>
      <c r="H22" s="232"/>
      <c r="I22" s="233"/>
      <c r="J22" s="233"/>
    </row>
    <row r="23" spans="1:11" s="7" customFormat="1" ht="4.5" customHeight="1" x14ac:dyDescent="0.2">
      <c r="A23" s="18"/>
      <c r="B23" s="42"/>
      <c r="C23" s="17"/>
      <c r="D23" s="173"/>
      <c r="E23" s="173"/>
      <c r="F23" s="173"/>
      <c r="G23" s="173"/>
      <c r="H23" s="232"/>
      <c r="I23" s="229"/>
      <c r="J23" s="229"/>
    </row>
    <row r="24" spans="1:11" s="7" customFormat="1" x14ac:dyDescent="0.2">
      <c r="A24" s="39" t="s">
        <v>109</v>
      </c>
      <c r="B24" s="56">
        <v>11.765709735071704</v>
      </c>
      <c r="C24" s="56">
        <v>14.022338343106115</v>
      </c>
      <c r="D24" s="205">
        <v>16.524472493753546</v>
      </c>
      <c r="E24" s="205">
        <v>15.533357139434514</v>
      </c>
      <c r="F24" s="205">
        <v>57.845877711365937</v>
      </c>
      <c r="G24" s="205">
        <v>18.398616459792969</v>
      </c>
      <c r="H24" s="232"/>
      <c r="I24" s="233"/>
      <c r="J24" s="233"/>
    </row>
    <row r="25" spans="1:11" s="21" customFormat="1" x14ac:dyDescent="0.2">
      <c r="A25" s="20" t="s">
        <v>108</v>
      </c>
      <c r="B25" s="14">
        <v>0.10293920117896427</v>
      </c>
      <c r="C25" s="14">
        <v>0.11823031380920909</v>
      </c>
      <c r="D25" s="168">
        <v>0.13473535039777335</v>
      </c>
      <c r="E25" s="168">
        <v>0.12266977636896277</v>
      </c>
      <c r="F25" s="168">
        <v>0.11996965938585848</v>
      </c>
      <c r="G25" s="168">
        <v>0.13626531024035382</v>
      </c>
      <c r="H25" s="232"/>
      <c r="I25" s="236"/>
      <c r="J25" s="236"/>
    </row>
    <row r="26" spans="1:11" s="21" customFormat="1" x14ac:dyDescent="0.2">
      <c r="A26" s="13" t="s">
        <v>71</v>
      </c>
      <c r="B26" s="15">
        <v>0.3369854476342784</v>
      </c>
      <c r="C26" s="15">
        <v>0.19179706612239134</v>
      </c>
      <c r="D26" s="169">
        <v>0.17843915111901221</v>
      </c>
      <c r="E26" s="169">
        <v>-5.9978638028759246E-2</v>
      </c>
      <c r="F26" s="169"/>
      <c r="G26" s="169">
        <v>0.18445847183185049</v>
      </c>
      <c r="H26" s="232"/>
      <c r="I26" s="235"/>
      <c r="J26" s="235"/>
    </row>
    <row r="27" spans="1:11" s="21" customFormat="1" x14ac:dyDescent="0.2">
      <c r="A27" s="13" t="s">
        <v>72</v>
      </c>
      <c r="B27" s="15">
        <v>-0.25074372574450021</v>
      </c>
      <c r="C27" s="15">
        <v>-0.16862296595927273</v>
      </c>
      <c r="D27" s="169">
        <v>1.55496858105586E-2</v>
      </c>
      <c r="E27" s="169">
        <v>0.76511854498876963</v>
      </c>
      <c r="F27" s="169">
        <v>3.5505443991263874E-3</v>
      </c>
      <c r="G27" s="169">
        <v>0.56374896832187082</v>
      </c>
      <c r="H27" s="232"/>
      <c r="I27" s="235"/>
      <c r="J27" s="235"/>
    </row>
    <row r="28" spans="1:11" s="7" customFormat="1" ht="4.5" customHeight="1" x14ac:dyDescent="0.2">
      <c r="A28" s="22"/>
      <c r="B28" s="23"/>
      <c r="C28" s="23"/>
      <c r="D28" s="179"/>
      <c r="E28" s="179"/>
      <c r="F28" s="179"/>
      <c r="G28" s="179"/>
      <c r="H28" s="232"/>
      <c r="I28" s="229"/>
      <c r="J28" s="229"/>
    </row>
    <row r="29" spans="1:11" s="7" customFormat="1" x14ac:dyDescent="0.2">
      <c r="A29" s="24" t="s">
        <v>41</v>
      </c>
      <c r="B29" s="42">
        <v>2.803371652892825</v>
      </c>
      <c r="C29" s="42">
        <v>2.6653224798402961</v>
      </c>
      <c r="D29" s="208">
        <v>2.470777996073688</v>
      </c>
      <c r="E29" s="208">
        <v>2.1576279840506261</v>
      </c>
      <c r="F29" s="208">
        <v>10.097100112857435</v>
      </c>
      <c r="G29" s="208">
        <v>2.7148901531118077</v>
      </c>
      <c r="H29" s="232"/>
      <c r="I29" s="237"/>
      <c r="J29" s="237"/>
    </row>
    <row r="30" spans="1:11" s="7" customFormat="1" ht="4.5" customHeight="1" x14ac:dyDescent="0.2">
      <c r="A30" s="24"/>
      <c r="B30" s="42"/>
      <c r="C30" s="17"/>
      <c r="D30" s="173"/>
      <c r="E30" s="173"/>
      <c r="F30" s="173"/>
      <c r="G30" s="173"/>
      <c r="H30" s="232"/>
      <c r="I30" s="229"/>
      <c r="J30" s="229"/>
    </row>
    <row r="31" spans="1:11" s="25" customFormat="1" x14ac:dyDescent="0.2">
      <c r="A31" s="39" t="s">
        <v>106</v>
      </c>
      <c r="B31" s="56">
        <v>8.9623380821788796</v>
      </c>
      <c r="C31" s="56">
        <v>11.357015863265818</v>
      </c>
      <c r="D31" s="205">
        <v>14.053694497679858</v>
      </c>
      <c r="E31" s="205">
        <v>13.375729155383889</v>
      </c>
      <c r="F31" s="205">
        <v>47.748777598508504</v>
      </c>
      <c r="G31" s="205">
        <v>15.683726306681161</v>
      </c>
      <c r="H31" s="232"/>
      <c r="I31" s="238"/>
      <c r="J31" s="238"/>
    </row>
    <row r="32" spans="1:11" s="21" customFormat="1" x14ac:dyDescent="0.2">
      <c r="A32" s="20" t="s">
        <v>107</v>
      </c>
      <c r="B32" s="14">
        <v>7.8412262723535742E-2</v>
      </c>
      <c r="C32" s="14">
        <v>9.5757463312830721E-2</v>
      </c>
      <c r="D32" s="168">
        <v>0.11458940388226811</v>
      </c>
      <c r="E32" s="168">
        <v>0.10563059160580721</v>
      </c>
      <c r="F32" s="168">
        <v>9.9028743468415212E-2</v>
      </c>
      <c r="G32" s="168">
        <v>0.11615807284069854</v>
      </c>
      <c r="H32" s="232"/>
      <c r="I32" s="235"/>
      <c r="J32" s="235"/>
    </row>
    <row r="33" spans="1:11" s="21" customFormat="1" x14ac:dyDescent="0.2">
      <c r="A33" s="13" t="s">
        <v>71</v>
      </c>
      <c r="B33" s="15">
        <v>0.29735157493488962</v>
      </c>
      <c r="C33" s="15">
        <v>0.2671934219764176</v>
      </c>
      <c r="D33" s="169">
        <v>0.23744605685868825</v>
      </c>
      <c r="E33" s="169">
        <v>-4.8241075854316917E-2</v>
      </c>
      <c r="F33" s="169"/>
      <c r="G33" s="169">
        <v>0.17255112782904058</v>
      </c>
      <c r="H33" s="232"/>
      <c r="I33" s="235"/>
      <c r="J33" s="235"/>
    </row>
    <row r="34" spans="1:11" s="21" customFormat="1" x14ac:dyDescent="0.2">
      <c r="A34" s="13" t="s">
        <v>72</v>
      </c>
      <c r="B34" s="15">
        <v>-0.36240706080787055</v>
      </c>
      <c r="C34" s="15">
        <v>-0.24010399366073465</v>
      </c>
      <c r="D34" s="169">
        <v>-3.0069054598348743E-2</v>
      </c>
      <c r="E34" s="169">
        <v>0.93621609969672415</v>
      </c>
      <c r="F34" s="169">
        <v>-5.2595414042913236E-2</v>
      </c>
      <c r="G34" s="169">
        <v>0.74995923640365625</v>
      </c>
      <c r="H34" s="232"/>
      <c r="I34" s="235"/>
      <c r="J34" s="235"/>
    </row>
    <row r="35" spans="1:11" s="7" customFormat="1" ht="4.5" customHeight="1" x14ac:dyDescent="0.2">
      <c r="A35" s="24"/>
      <c r="B35" s="17"/>
      <c r="C35" s="17"/>
      <c r="D35" s="173"/>
      <c r="E35" s="173"/>
      <c r="F35" s="173"/>
      <c r="G35" s="173"/>
      <c r="H35" s="232"/>
      <c r="I35" s="229"/>
      <c r="J35" s="229"/>
    </row>
    <row r="36" spans="1:11" s="7" customFormat="1" x14ac:dyDescent="0.2">
      <c r="A36" s="18" t="s">
        <v>40</v>
      </c>
      <c r="B36" s="42">
        <v>0.93882998807245632</v>
      </c>
      <c r="C36" s="42">
        <v>0.85520953553287649</v>
      </c>
      <c r="D36" s="208">
        <v>0.93856923354533084</v>
      </c>
      <c r="E36" s="208">
        <v>0.78370537398160434</v>
      </c>
      <c r="F36" s="208">
        <v>3.5163141311322681</v>
      </c>
      <c r="G36" s="208">
        <v>0.87572074725075266</v>
      </c>
      <c r="H36" s="232"/>
      <c r="I36" s="237"/>
      <c r="J36" s="237"/>
    </row>
    <row r="37" spans="1:11" s="7" customFormat="1" x14ac:dyDescent="0.2">
      <c r="A37" s="24" t="s">
        <v>42</v>
      </c>
      <c r="B37" s="42">
        <v>1.8985887047568468</v>
      </c>
      <c r="C37" s="42">
        <v>2.3294295964238381</v>
      </c>
      <c r="D37" s="208">
        <v>3.6369810952824141E-2</v>
      </c>
      <c r="E37" s="208">
        <v>2.9279496716794786</v>
      </c>
      <c r="F37" s="208">
        <v>7.1923377838129881</v>
      </c>
      <c r="G37" s="208">
        <v>1.8567699812913148</v>
      </c>
      <c r="H37" s="232"/>
      <c r="I37" s="237"/>
      <c r="J37" s="237"/>
    </row>
    <row r="38" spans="1:11" s="7" customFormat="1" x14ac:dyDescent="0.2">
      <c r="A38" s="24" t="s">
        <v>65</v>
      </c>
      <c r="B38" s="42">
        <v>1.057575059286701</v>
      </c>
      <c r="C38" s="42">
        <v>0.6909796074631448</v>
      </c>
      <c r="D38" s="208">
        <v>0.73086279442989355</v>
      </c>
      <c r="E38" s="208">
        <v>0.6471909131862944</v>
      </c>
      <c r="F38" s="208">
        <v>3.1266083743660338</v>
      </c>
      <c r="G38" s="208">
        <v>0.66917026165536098</v>
      </c>
      <c r="H38" s="232"/>
      <c r="I38" s="237"/>
      <c r="J38" s="237"/>
    </row>
    <row r="39" spans="1:11" s="7" customFormat="1" ht="4.5" customHeight="1" x14ac:dyDescent="0.2">
      <c r="A39" s="24"/>
      <c r="B39" s="43"/>
      <c r="C39" s="42"/>
      <c r="D39" s="173"/>
      <c r="E39" s="173"/>
      <c r="F39" s="173"/>
      <c r="G39" s="173"/>
      <c r="H39" s="232"/>
      <c r="I39" s="229"/>
      <c r="J39" s="229"/>
    </row>
    <row r="40" spans="1:11" s="7" customFormat="1" x14ac:dyDescent="0.2">
      <c r="A40" s="39" t="s">
        <v>66</v>
      </c>
      <c r="B40" s="56">
        <v>10.979671858149972</v>
      </c>
      <c r="C40" s="56">
        <v>13.522215531619924</v>
      </c>
      <c r="D40" s="205">
        <v>13.882357869517243</v>
      </c>
      <c r="E40" s="205">
        <v>16.167164366268057</v>
      </c>
      <c r="F40" s="205">
        <v>54.551409625555259</v>
      </c>
      <c r="G40" s="205">
        <v>17.33394580237708</v>
      </c>
      <c r="H40" s="232"/>
      <c r="I40" s="239"/>
      <c r="J40" s="239"/>
    </row>
    <row r="41" spans="1:11" s="26" customFormat="1" x14ac:dyDescent="0.2">
      <c r="A41" s="20" t="s">
        <v>69</v>
      </c>
      <c r="B41" s="14">
        <v>9.6062088538190885E-2</v>
      </c>
      <c r="C41" s="14">
        <v>0.11401349379685884</v>
      </c>
      <c r="D41" s="168">
        <v>0.11319237891580158</v>
      </c>
      <c r="E41" s="168">
        <v>0.12767506853335406</v>
      </c>
      <c r="F41" s="168">
        <v>0.11313708583438777</v>
      </c>
      <c r="G41" s="168">
        <v>0.12838006094709201</v>
      </c>
      <c r="H41" s="232"/>
      <c r="I41" s="240"/>
      <c r="J41" s="240"/>
    </row>
    <row r="42" spans="1:11" s="26" customFormat="1" x14ac:dyDescent="0.2">
      <c r="A42" s="13" t="s">
        <v>71</v>
      </c>
      <c r="B42" s="15">
        <v>2.7311009341270704</v>
      </c>
      <c r="C42" s="15">
        <v>0.23156827511039668</v>
      </c>
      <c r="D42" s="169">
        <v>2.6633382455350851E-2</v>
      </c>
      <c r="E42" s="169">
        <v>0.1645834604053662</v>
      </c>
      <c r="F42" s="169"/>
      <c r="G42" s="169">
        <v>7.2169825807143484E-2</v>
      </c>
      <c r="H42" s="232"/>
      <c r="I42" s="240"/>
      <c r="J42" s="240"/>
    </row>
    <row r="43" spans="1:11" s="26" customFormat="1" x14ac:dyDescent="0.2">
      <c r="A43" s="13" t="s">
        <v>72</v>
      </c>
      <c r="B43" s="15">
        <v>-0.33673997049455495</v>
      </c>
      <c r="C43" s="15">
        <v>-0.12381356962832168</v>
      </c>
      <c r="D43" s="169">
        <v>-0.18475989757033839</v>
      </c>
      <c r="E43" s="169">
        <v>4.4939093670994756</v>
      </c>
      <c r="F43" s="169">
        <v>4.9904936779646025E-2</v>
      </c>
      <c r="G43" s="169">
        <v>0.57873076958219549</v>
      </c>
      <c r="H43" s="232"/>
      <c r="I43" s="240"/>
      <c r="J43" s="240"/>
    </row>
    <row r="44" spans="1:11" s="27" customFormat="1" ht="4.5" customHeight="1" x14ac:dyDescent="0.2">
      <c r="A44" s="22"/>
      <c r="B44" s="23"/>
      <c r="C44" s="23"/>
      <c r="D44" s="179"/>
      <c r="E44" s="179"/>
      <c r="F44" s="179"/>
      <c r="G44" s="179"/>
      <c r="H44" s="232"/>
      <c r="I44" s="241"/>
      <c r="J44" s="241"/>
    </row>
    <row r="45" spans="1:11" x14ac:dyDescent="0.2">
      <c r="A45" s="24" t="s">
        <v>43</v>
      </c>
      <c r="B45" s="42">
        <v>3.5184684992734878</v>
      </c>
      <c r="C45" s="42">
        <v>3.5386822891396705</v>
      </c>
      <c r="D45" s="208">
        <v>4.5878971439235485</v>
      </c>
      <c r="E45" s="208">
        <v>4.6568412689432703</v>
      </c>
      <c r="F45" s="208">
        <v>16.301889201279977</v>
      </c>
      <c r="G45" s="208">
        <v>4.8118194855926744</v>
      </c>
      <c r="H45" s="232"/>
      <c r="I45" s="237"/>
      <c r="J45" s="237"/>
    </row>
    <row r="46" spans="1:11" ht="4.5" customHeight="1" x14ac:dyDescent="0.2">
      <c r="A46" s="24"/>
      <c r="B46" s="43"/>
      <c r="C46" s="42"/>
      <c r="D46" s="173"/>
      <c r="E46" s="173"/>
      <c r="F46" s="173"/>
      <c r="G46" s="173"/>
      <c r="H46" s="232"/>
    </row>
    <row r="47" spans="1:11" x14ac:dyDescent="0.2">
      <c r="A47" s="39" t="s">
        <v>70</v>
      </c>
      <c r="B47" s="56">
        <v>7.4612033588764843</v>
      </c>
      <c r="C47" s="56">
        <v>9.9835332424802541</v>
      </c>
      <c r="D47" s="205">
        <v>9.2944607255936944</v>
      </c>
      <c r="E47" s="205">
        <v>11.510323097324786</v>
      </c>
      <c r="F47" s="205">
        <v>38.249520424275282</v>
      </c>
      <c r="G47" s="205">
        <v>12.522126316784405</v>
      </c>
      <c r="H47" s="232"/>
      <c r="I47" s="242"/>
      <c r="J47" s="242"/>
      <c r="K47" s="11"/>
    </row>
    <row r="48" spans="1:11" s="16" customFormat="1" x14ac:dyDescent="0.2">
      <c r="A48" s="20" t="s">
        <v>69</v>
      </c>
      <c r="B48" s="14">
        <v>6.5278706588104488E-2</v>
      </c>
      <c r="C48" s="14">
        <v>8.4176849773662521E-2</v>
      </c>
      <c r="D48" s="168">
        <v>7.5784108878186054E-2</v>
      </c>
      <c r="E48" s="168">
        <v>9.0899137102743555E-2</v>
      </c>
      <c r="F48" s="168">
        <v>7.9327725994053133E-2</v>
      </c>
      <c r="G48" s="168">
        <v>9.2742377186590175E-2</v>
      </c>
      <c r="H48" s="232"/>
      <c r="I48" s="230"/>
      <c r="J48" s="230"/>
    </row>
    <row r="49" spans="1:12" ht="4.5" customHeight="1" x14ac:dyDescent="0.2">
      <c r="A49" s="22"/>
      <c r="B49" s="23"/>
      <c r="C49" s="23"/>
      <c r="D49" s="179"/>
      <c r="E49" s="179"/>
      <c r="F49" s="179"/>
      <c r="G49" s="179"/>
      <c r="H49" s="232"/>
    </row>
    <row r="50" spans="1:12" s="7" customFormat="1" x14ac:dyDescent="0.2">
      <c r="A50" s="24" t="s">
        <v>67</v>
      </c>
      <c r="B50" s="42">
        <v>0.14099360684698867</v>
      </c>
      <c r="C50" s="42">
        <v>0.24291501802040216</v>
      </c>
      <c r="D50" s="208">
        <v>0.16921258332037753</v>
      </c>
      <c r="E50" s="208">
        <v>0.21656653889414235</v>
      </c>
      <c r="F50" s="208">
        <v>0.76968774708191068</v>
      </c>
      <c r="G50" s="208">
        <v>0.2606240792215157</v>
      </c>
      <c r="H50" s="232"/>
      <c r="I50" s="237"/>
      <c r="J50" s="237"/>
    </row>
    <row r="51" spans="1:12" s="7" customFormat="1" ht="4.5" customHeight="1" x14ac:dyDescent="0.2">
      <c r="A51" s="24"/>
      <c r="B51" s="42"/>
      <c r="C51" s="17"/>
      <c r="D51" s="173"/>
      <c r="E51" s="173"/>
      <c r="F51" s="173"/>
      <c r="G51" s="173"/>
      <c r="H51" s="232"/>
      <c r="I51" s="229"/>
      <c r="J51" s="229"/>
    </row>
    <row r="52" spans="1:12" x14ac:dyDescent="0.2">
      <c r="A52" s="39" t="s">
        <v>68</v>
      </c>
      <c r="B52" s="56">
        <v>7.3202097520294958</v>
      </c>
      <c r="C52" s="56">
        <v>9.7406182244598511</v>
      </c>
      <c r="D52" s="205">
        <v>9.1252481422733176</v>
      </c>
      <c r="E52" s="205">
        <v>11.293756558430644</v>
      </c>
      <c r="F52" s="205">
        <v>37.479832677193372</v>
      </c>
      <c r="G52" s="205">
        <v>12.261502237562889</v>
      </c>
      <c r="H52" s="232"/>
      <c r="L52" s="28"/>
    </row>
    <row r="53" spans="1:12" s="21" customFormat="1" x14ac:dyDescent="0.2">
      <c r="A53" s="20" t="s">
        <v>74</v>
      </c>
      <c r="B53" s="14">
        <v>6.4045141457995364E-2</v>
      </c>
      <c r="C53" s="14">
        <v>8.2128695028941087E-2</v>
      </c>
      <c r="D53" s="168">
        <v>7.4404402705174982E-2</v>
      </c>
      <c r="E53" s="168">
        <v>8.9188871340057832E-2</v>
      </c>
      <c r="F53" s="168">
        <v>7.7731429412443098E-2</v>
      </c>
      <c r="G53" s="168">
        <v>9.0812122208514173E-2</v>
      </c>
      <c r="H53" s="235"/>
      <c r="I53" s="235"/>
      <c r="J53" s="235"/>
    </row>
    <row r="54" spans="1:12" s="21" customFormat="1" x14ac:dyDescent="0.2">
      <c r="A54" s="13" t="s">
        <v>71</v>
      </c>
      <c r="B54" s="15">
        <v>3.7482952902849647</v>
      </c>
      <c r="C54" s="15">
        <v>0.3306474205550336</v>
      </c>
      <c r="D54" s="169">
        <v>-6.3175669963254077E-2</v>
      </c>
      <c r="E54" s="169">
        <v>0.23763829567675732</v>
      </c>
      <c r="F54" s="169"/>
      <c r="G54" s="169">
        <v>8.5688554921952376E-2</v>
      </c>
      <c r="H54" s="235"/>
      <c r="I54" s="235"/>
      <c r="J54" s="235"/>
    </row>
    <row r="55" spans="1:12" s="21" customFormat="1" x14ac:dyDescent="0.2">
      <c r="A55" s="13" t="s">
        <v>72</v>
      </c>
      <c r="B55" s="15">
        <v>-0.33925794856149893</v>
      </c>
      <c r="C55" s="15">
        <v>-7.318349849576411E-2</v>
      </c>
      <c r="D55" s="169">
        <v>-0.23139459680875385</v>
      </c>
      <c r="E55" s="169">
        <v>6.3257588091862482</v>
      </c>
      <c r="F55" s="169">
        <v>7.0771146807376617E-2</v>
      </c>
      <c r="G55" s="169">
        <v>0.67502061456141216</v>
      </c>
      <c r="H55" s="235"/>
      <c r="I55" s="235"/>
      <c r="J55" s="235"/>
    </row>
    <row r="56" spans="1:12" s="21" customFormat="1" x14ac:dyDescent="0.2">
      <c r="A56" s="13"/>
      <c r="B56" s="15"/>
      <c r="C56" s="15"/>
      <c r="D56" s="73"/>
      <c r="E56" s="73"/>
      <c r="F56" s="73"/>
      <c r="G56" s="235"/>
      <c r="H56" s="235"/>
      <c r="I56" s="235"/>
      <c r="J56" s="235"/>
    </row>
    <row r="57" spans="1:12" s="7" customFormat="1" x14ac:dyDescent="0.2">
      <c r="A57" s="74" t="s">
        <v>182</v>
      </c>
      <c r="B57" s="45"/>
      <c r="C57" s="23"/>
      <c r="D57" s="43"/>
      <c r="E57" s="43"/>
      <c r="F57" s="43"/>
      <c r="G57" s="243"/>
      <c r="H57" s="243"/>
      <c r="I57" s="243"/>
      <c r="J57" s="243"/>
    </row>
    <row r="58" spans="1:12" hidden="1" x14ac:dyDescent="0.2">
      <c r="C58" s="30" t="s">
        <v>176</v>
      </c>
      <c r="E58" s="30" t="s">
        <v>176</v>
      </c>
      <c r="F58" s="30" t="s">
        <v>176</v>
      </c>
    </row>
    <row r="59" spans="1:12" hidden="1" x14ac:dyDescent="0.2">
      <c r="B59" s="46"/>
      <c r="C59" s="46"/>
      <c r="E59" s="46"/>
      <c r="F59" s="46"/>
    </row>
    <row r="60" spans="1:12" hidden="1" x14ac:dyDescent="0.2">
      <c r="A60" s="36" t="s">
        <v>141</v>
      </c>
      <c r="B60" s="37"/>
      <c r="C60" s="37" t="s">
        <v>178</v>
      </c>
      <c r="E60" s="37" t="s">
        <v>196</v>
      </c>
      <c r="F60" s="37" t="s">
        <v>197</v>
      </c>
    </row>
    <row r="61" spans="1:12" hidden="1" x14ac:dyDescent="0.2">
      <c r="A61" s="9"/>
      <c r="E61" s="52"/>
      <c r="F61" s="52"/>
    </row>
    <row r="62" spans="1:12" hidden="1" x14ac:dyDescent="0.2">
      <c r="A62" s="31" t="s">
        <v>105</v>
      </c>
      <c r="B62" s="46"/>
      <c r="C62" s="46"/>
      <c r="E62" s="52"/>
      <c r="F62" s="52"/>
    </row>
    <row r="63" spans="1:12" ht="6" hidden="1" customHeight="1" x14ac:dyDescent="0.2">
      <c r="A63" s="10"/>
      <c r="E63" s="52"/>
      <c r="F63" s="52"/>
    </row>
    <row r="64" spans="1:12" hidden="1" x14ac:dyDescent="0.2">
      <c r="A64" s="32" t="s">
        <v>100</v>
      </c>
      <c r="E64" s="52"/>
      <c r="F64" s="52"/>
    </row>
    <row r="65" spans="1:11" s="7" customFormat="1" hidden="1" x14ac:dyDescent="0.2">
      <c r="A65" s="24" t="s">
        <v>8</v>
      </c>
      <c r="B65" s="47"/>
      <c r="C65" s="47">
        <v>8.7776355513689666</v>
      </c>
      <c r="D65" s="44"/>
      <c r="E65" s="47">
        <v>8.7849487849708083</v>
      </c>
      <c r="F65" s="47">
        <v>8.7849487849708083</v>
      </c>
      <c r="G65" s="233"/>
      <c r="H65" s="233"/>
      <c r="I65" s="233"/>
      <c r="J65" s="233"/>
      <c r="K65" s="48"/>
    </row>
    <row r="66" spans="1:11" s="7" customFormat="1" hidden="1" x14ac:dyDescent="0.2">
      <c r="A66" s="24" t="s">
        <v>9</v>
      </c>
      <c r="B66" s="47"/>
      <c r="C66" s="47">
        <v>214.56943328317757</v>
      </c>
      <c r="D66" s="44"/>
      <c r="E66" s="47">
        <v>233.26047326587573</v>
      </c>
      <c r="F66" s="47">
        <v>233.26047326587573</v>
      </c>
      <c r="G66" s="233"/>
      <c r="H66" s="233"/>
      <c r="I66" s="233"/>
      <c r="J66" s="233"/>
      <c r="K66" s="48"/>
    </row>
    <row r="67" spans="1:11" hidden="1" x14ac:dyDescent="0.2">
      <c r="A67" s="40" t="s">
        <v>111</v>
      </c>
      <c r="B67" s="57"/>
      <c r="C67" s="57">
        <v>223.34706883454655</v>
      </c>
      <c r="D67" s="44"/>
      <c r="E67" s="57">
        <v>242.04542205084653</v>
      </c>
      <c r="F67" s="57">
        <v>242.04542205084653</v>
      </c>
      <c r="G67" s="233"/>
      <c r="H67" s="233"/>
      <c r="I67" s="233"/>
      <c r="J67" s="233"/>
      <c r="K67" s="48"/>
    </row>
    <row r="68" spans="1:11" ht="6" hidden="1" customHeight="1" x14ac:dyDescent="0.2">
      <c r="A68" s="22"/>
      <c r="B68" s="49"/>
      <c r="C68" s="49"/>
      <c r="D68" s="44"/>
      <c r="E68" s="49"/>
      <c r="F68" s="49"/>
      <c r="G68" s="233"/>
      <c r="H68" s="233"/>
      <c r="I68" s="233"/>
      <c r="J68" s="233"/>
      <c r="K68" s="48"/>
    </row>
    <row r="69" spans="1:11" hidden="1" x14ac:dyDescent="0.2">
      <c r="A69" s="40" t="s">
        <v>152</v>
      </c>
      <c r="B69" s="57"/>
      <c r="C69" s="57">
        <v>1.5203440108753925</v>
      </c>
      <c r="D69" s="44"/>
      <c r="E69" s="57">
        <v>2.0950517836593789</v>
      </c>
      <c r="F69" s="57">
        <v>2.0950517836593789</v>
      </c>
      <c r="G69" s="233"/>
      <c r="H69" s="233"/>
      <c r="I69" s="233"/>
      <c r="J69" s="233"/>
      <c r="K69" s="48"/>
    </row>
    <row r="70" spans="1:11" ht="6" hidden="1" customHeight="1" x14ac:dyDescent="0.2">
      <c r="A70" s="22"/>
      <c r="B70" s="49"/>
      <c r="C70" s="49"/>
      <c r="D70" s="44"/>
      <c r="E70" s="49"/>
      <c r="F70" s="49"/>
      <c r="G70" s="233"/>
      <c r="H70" s="233"/>
      <c r="I70" s="233"/>
      <c r="J70" s="233"/>
      <c r="K70" s="48"/>
    </row>
    <row r="71" spans="1:11" hidden="1" x14ac:dyDescent="0.2">
      <c r="A71" s="34" t="s">
        <v>158</v>
      </c>
      <c r="B71" s="49"/>
      <c r="C71" s="49"/>
      <c r="D71" s="44"/>
      <c r="E71" s="49"/>
      <c r="F71" s="49"/>
      <c r="G71" s="233"/>
      <c r="H71" s="233"/>
      <c r="I71" s="233"/>
      <c r="J71" s="233"/>
      <c r="K71" s="48"/>
    </row>
    <row r="72" spans="1:11" s="7" customFormat="1" hidden="1" x14ac:dyDescent="0.2">
      <c r="A72" s="24" t="s">
        <v>159</v>
      </c>
      <c r="B72" s="50"/>
      <c r="C72" s="50">
        <v>15.996386161139618</v>
      </c>
      <c r="D72" s="44"/>
      <c r="E72" s="50">
        <v>0</v>
      </c>
      <c r="F72" s="50">
        <v>0</v>
      </c>
      <c r="G72" s="233"/>
      <c r="H72" s="233"/>
      <c r="I72" s="233"/>
      <c r="J72" s="233"/>
      <c r="K72" s="48"/>
    </row>
    <row r="73" spans="1:11" s="7" customFormat="1" hidden="1" x14ac:dyDescent="0.2">
      <c r="A73" s="24" t="s">
        <v>160</v>
      </c>
      <c r="B73" s="50"/>
      <c r="C73" s="50">
        <v>0</v>
      </c>
      <c r="D73" s="44"/>
      <c r="E73" s="50">
        <v>0.91336593785960862</v>
      </c>
      <c r="F73" s="50">
        <v>0.91336593785960862</v>
      </c>
      <c r="G73" s="233"/>
      <c r="H73" s="233"/>
      <c r="I73" s="233"/>
      <c r="J73" s="233"/>
      <c r="K73" s="48"/>
    </row>
    <row r="74" spans="1:11" hidden="1" x14ac:dyDescent="0.2">
      <c r="A74" s="40" t="s">
        <v>161</v>
      </c>
      <c r="B74" s="57"/>
      <c r="C74" s="57">
        <v>15.996386161139618</v>
      </c>
      <c r="D74" s="44"/>
      <c r="E74" s="57">
        <v>0.91336593785960862</v>
      </c>
      <c r="F74" s="57">
        <v>0.91336593785960862</v>
      </c>
      <c r="G74" s="233"/>
      <c r="H74" s="233"/>
      <c r="I74" s="233"/>
      <c r="J74" s="233"/>
      <c r="K74" s="48"/>
    </row>
    <row r="75" spans="1:11" ht="5.25" hidden="1" customHeight="1" x14ac:dyDescent="0.2">
      <c r="A75" s="22"/>
      <c r="B75" s="49"/>
      <c r="C75" s="49"/>
      <c r="D75" s="44"/>
      <c r="E75" s="49"/>
      <c r="F75" s="49"/>
      <c r="G75" s="233"/>
      <c r="H75" s="233"/>
      <c r="I75" s="233"/>
      <c r="J75" s="233"/>
      <c r="K75" s="48"/>
    </row>
    <row r="76" spans="1:11" hidden="1" x14ac:dyDescent="0.2">
      <c r="A76" s="34" t="s">
        <v>101</v>
      </c>
      <c r="B76" s="49"/>
      <c r="C76" s="49"/>
      <c r="D76" s="44"/>
      <c r="E76" s="49"/>
      <c r="F76" s="49"/>
      <c r="G76" s="233"/>
      <c r="H76" s="233"/>
      <c r="I76" s="233"/>
      <c r="J76" s="233"/>
      <c r="K76" s="48"/>
    </row>
    <row r="77" spans="1:11" s="7" customFormat="1" hidden="1" x14ac:dyDescent="0.2">
      <c r="A77" s="24" t="s">
        <v>101</v>
      </c>
      <c r="B77" s="50"/>
      <c r="C77" s="50">
        <v>71.97815871500967</v>
      </c>
      <c r="D77" s="44"/>
      <c r="E77" s="50">
        <v>81.278895113146447</v>
      </c>
      <c r="F77" s="50">
        <v>81.278895113146447</v>
      </c>
      <c r="G77" s="233"/>
      <c r="H77" s="233"/>
      <c r="I77" s="233"/>
      <c r="J77" s="233"/>
      <c r="K77" s="48"/>
    </row>
    <row r="78" spans="1:11" s="7" customFormat="1" hidden="1" x14ac:dyDescent="0.2">
      <c r="A78" s="24" t="s">
        <v>162</v>
      </c>
      <c r="B78" s="50"/>
      <c r="C78" s="50">
        <v>12.235173994496312</v>
      </c>
      <c r="D78" s="44"/>
      <c r="E78" s="50">
        <v>11.994791616103765</v>
      </c>
      <c r="F78" s="50">
        <v>11.994791616103765</v>
      </c>
      <c r="G78" s="233"/>
      <c r="H78" s="233"/>
      <c r="I78" s="233"/>
      <c r="J78" s="233"/>
      <c r="K78" s="48"/>
    </row>
    <row r="79" spans="1:11" hidden="1" x14ac:dyDescent="0.2">
      <c r="A79" s="40" t="s">
        <v>153</v>
      </c>
      <c r="B79" s="57"/>
      <c r="C79" s="57">
        <v>84.213332709505977</v>
      </c>
      <c r="D79" s="44"/>
      <c r="E79" s="57">
        <v>93.273686729250215</v>
      </c>
      <c r="F79" s="57">
        <v>93.273686729250215</v>
      </c>
      <c r="G79" s="233"/>
      <c r="H79" s="233"/>
      <c r="I79" s="233"/>
      <c r="J79" s="233"/>
      <c r="K79" s="48"/>
    </row>
    <row r="80" spans="1:11" ht="4.5" hidden="1" customHeight="1" x14ac:dyDescent="0.2">
      <c r="A80" s="22"/>
      <c r="B80" s="49"/>
      <c r="C80" s="49"/>
      <c r="D80" s="44"/>
      <c r="E80" s="49"/>
      <c r="F80" s="49"/>
      <c r="G80" s="233"/>
      <c r="H80" s="233"/>
      <c r="I80" s="233"/>
      <c r="J80" s="233"/>
      <c r="K80" s="48"/>
    </row>
    <row r="81" spans="1:13" hidden="1" x14ac:dyDescent="0.2">
      <c r="A81" s="40" t="s">
        <v>154</v>
      </c>
      <c r="B81" s="57"/>
      <c r="C81" s="57">
        <v>325.07713171606753</v>
      </c>
      <c r="D81" s="44"/>
      <c r="E81" s="57">
        <v>338.32752650161569</v>
      </c>
      <c r="F81" s="57">
        <v>338.32752650161569</v>
      </c>
      <c r="G81" s="233"/>
      <c r="H81" s="233"/>
      <c r="I81" s="233"/>
      <c r="J81" s="233"/>
      <c r="K81" s="48"/>
    </row>
    <row r="82" spans="1:13" ht="5.25" hidden="1" customHeight="1" x14ac:dyDescent="0.2">
      <c r="A82" s="22"/>
      <c r="B82" s="49"/>
      <c r="C82" s="49"/>
      <c r="D82" s="44"/>
      <c r="E82" s="49"/>
      <c r="F82" s="49"/>
      <c r="G82" s="233"/>
      <c r="H82" s="233"/>
      <c r="I82" s="233"/>
      <c r="J82" s="233"/>
      <c r="K82" s="48"/>
    </row>
    <row r="83" spans="1:13" hidden="1" x14ac:dyDescent="0.2">
      <c r="A83" s="35" t="s">
        <v>102</v>
      </c>
      <c r="B83" s="49"/>
      <c r="C83" s="49"/>
      <c r="D83" s="44"/>
      <c r="E83" s="49"/>
      <c r="F83" s="49"/>
      <c r="G83" s="233"/>
      <c r="H83" s="233"/>
      <c r="I83" s="233"/>
      <c r="J83" s="233"/>
      <c r="K83" s="48"/>
    </row>
    <row r="84" spans="1:13" hidden="1" x14ac:dyDescent="0.2">
      <c r="A84" s="22"/>
      <c r="B84" s="49"/>
      <c r="C84" s="49"/>
      <c r="D84" s="44"/>
      <c r="E84" s="49"/>
      <c r="F84" s="49"/>
      <c r="G84" s="233"/>
      <c r="H84" s="233"/>
      <c r="I84" s="233"/>
      <c r="J84" s="233"/>
      <c r="K84" s="48"/>
    </row>
    <row r="85" spans="1:13" s="7" customFormat="1" hidden="1" x14ac:dyDescent="0.2">
      <c r="A85" s="34" t="s">
        <v>103</v>
      </c>
      <c r="B85" s="50"/>
      <c r="C85" s="50"/>
      <c r="D85" s="44"/>
      <c r="E85" s="50"/>
      <c r="F85" s="50"/>
      <c r="G85" s="233"/>
      <c r="H85" s="233"/>
      <c r="I85" s="233"/>
      <c r="J85" s="233"/>
      <c r="K85" s="48"/>
    </row>
    <row r="86" spans="1:13" s="7" customFormat="1" hidden="1" x14ac:dyDescent="0.2">
      <c r="A86" s="24" t="s">
        <v>11</v>
      </c>
      <c r="B86" s="50"/>
      <c r="C86" s="50">
        <v>28.718583543621872</v>
      </c>
      <c r="D86" s="44"/>
      <c r="E86" s="50">
        <v>26.883311213037594</v>
      </c>
      <c r="F86" s="50">
        <v>26.883311213037594</v>
      </c>
      <c r="G86" s="233"/>
      <c r="H86" s="233"/>
      <c r="I86" s="233"/>
      <c r="J86" s="233"/>
      <c r="K86" s="48"/>
    </row>
    <row r="87" spans="1:13" s="7" customFormat="1" hidden="1" x14ac:dyDescent="0.2">
      <c r="A87" s="24" t="s">
        <v>198</v>
      </c>
      <c r="B87" s="50"/>
      <c r="C87" s="50">
        <v>50.816366000000002</v>
      </c>
      <c r="D87" s="72"/>
      <c r="E87" s="50">
        <v>50.816366000000002</v>
      </c>
      <c r="F87" s="50">
        <v>50.816366000000002</v>
      </c>
      <c r="G87" s="233"/>
      <c r="H87" s="233"/>
      <c r="I87" s="233"/>
      <c r="J87" s="233"/>
      <c r="K87" s="48"/>
    </row>
    <row r="88" spans="1:13" s="7" customFormat="1" hidden="1" x14ac:dyDescent="0.2">
      <c r="A88" s="24" t="s">
        <v>163</v>
      </c>
      <c r="B88" s="50"/>
      <c r="C88" s="50">
        <v>23.062875256390726</v>
      </c>
      <c r="D88" s="44"/>
      <c r="E88" s="50">
        <v>22.156036225540081</v>
      </c>
      <c r="F88" s="50">
        <v>22.156036225540081</v>
      </c>
      <c r="G88" s="233"/>
      <c r="H88" s="233"/>
      <c r="I88" s="233"/>
      <c r="J88" s="233"/>
      <c r="K88" s="48"/>
    </row>
    <row r="89" spans="1:13" s="7" customFormat="1" hidden="1" x14ac:dyDescent="0.2">
      <c r="A89" s="24" t="s">
        <v>12</v>
      </c>
      <c r="B89" s="50"/>
      <c r="C89" s="50">
        <v>2.7196097716733298</v>
      </c>
      <c r="D89" s="44"/>
      <c r="E89" s="50">
        <v>4.749252743743309</v>
      </c>
      <c r="F89" s="50">
        <v>4.749252743743309</v>
      </c>
      <c r="G89" s="233"/>
      <c r="H89" s="233"/>
      <c r="I89" s="233"/>
      <c r="J89" s="233"/>
      <c r="K89" s="48"/>
    </row>
    <row r="90" spans="1:13" s="7" customFormat="1" hidden="1" x14ac:dyDescent="0.2">
      <c r="A90" s="24"/>
      <c r="B90" s="50"/>
      <c r="C90" s="50"/>
      <c r="D90" s="44"/>
      <c r="E90" s="50"/>
      <c r="F90" s="50"/>
      <c r="G90" s="233"/>
      <c r="H90" s="233"/>
      <c r="I90" s="233"/>
      <c r="J90" s="233"/>
      <c r="K90" s="48"/>
    </row>
    <row r="91" spans="1:13" hidden="1" x14ac:dyDescent="0.2">
      <c r="A91" s="40" t="s">
        <v>155</v>
      </c>
      <c r="B91" s="57"/>
      <c r="C91" s="57">
        <v>105.31743457168594</v>
      </c>
      <c r="D91" s="44"/>
      <c r="E91" s="57">
        <v>104.60496618232099</v>
      </c>
      <c r="F91" s="57">
        <v>104.60496618232099</v>
      </c>
      <c r="G91" s="233"/>
      <c r="H91" s="233"/>
      <c r="I91" s="233"/>
      <c r="J91" s="233"/>
      <c r="K91" s="48"/>
    </row>
    <row r="92" spans="1:13" hidden="1" x14ac:dyDescent="0.2">
      <c r="A92" s="22"/>
      <c r="B92" s="49"/>
      <c r="C92" s="49"/>
      <c r="D92" s="44"/>
      <c r="E92" s="49"/>
      <c r="F92" s="49"/>
      <c r="G92" s="233"/>
      <c r="H92" s="233"/>
      <c r="I92" s="233"/>
      <c r="J92" s="233"/>
      <c r="K92" s="48"/>
    </row>
    <row r="93" spans="1:13" hidden="1" x14ac:dyDescent="0.2">
      <c r="A93" s="34" t="s">
        <v>104</v>
      </c>
      <c r="B93" s="49"/>
      <c r="C93" s="49"/>
      <c r="D93" s="44"/>
      <c r="E93" s="49"/>
      <c r="F93" s="49"/>
      <c r="G93" s="233"/>
      <c r="H93" s="233"/>
      <c r="I93" s="233"/>
      <c r="J93" s="233"/>
      <c r="K93" s="48"/>
    </row>
    <row r="94" spans="1:13" s="7" customFormat="1" hidden="1" x14ac:dyDescent="0.2">
      <c r="A94" s="24"/>
      <c r="B94" s="50"/>
      <c r="C94" s="50"/>
      <c r="D94" s="44"/>
      <c r="E94" s="50"/>
      <c r="F94" s="50"/>
      <c r="G94" s="233"/>
      <c r="H94" s="233"/>
      <c r="I94" s="233"/>
      <c r="J94" s="233"/>
      <c r="K94" s="48"/>
    </row>
    <row r="95" spans="1:13" s="7" customFormat="1" hidden="1" x14ac:dyDescent="0.2">
      <c r="A95" s="24" t="s">
        <v>13</v>
      </c>
      <c r="B95" s="50"/>
      <c r="C95" s="50">
        <v>17.499237769778663</v>
      </c>
      <c r="D95" s="44"/>
      <c r="E95" s="50">
        <v>16.26336525999233</v>
      </c>
      <c r="F95" s="50">
        <v>16.26336525999233</v>
      </c>
      <c r="G95" s="233"/>
      <c r="H95" s="233"/>
      <c r="I95" s="233"/>
      <c r="J95" s="233"/>
      <c r="K95" s="48"/>
    </row>
    <row r="96" spans="1:13" s="7" customFormat="1" hidden="1" x14ac:dyDescent="0.2">
      <c r="A96" s="24" t="s">
        <v>14</v>
      </c>
      <c r="B96" s="50"/>
      <c r="C96" s="50">
        <v>91.295995713463867</v>
      </c>
      <c r="D96" s="44"/>
      <c r="E96" s="50">
        <v>98.544438671365242</v>
      </c>
      <c r="F96" s="50">
        <v>98.544438671365242</v>
      </c>
      <c r="G96" s="233"/>
      <c r="H96" s="233"/>
      <c r="I96" s="233"/>
      <c r="J96" s="233"/>
      <c r="K96" s="48"/>
      <c r="M96" s="51"/>
    </row>
    <row r="97" spans="1:11" s="7" customFormat="1" hidden="1" x14ac:dyDescent="0.2">
      <c r="A97" s="24" t="s">
        <v>15</v>
      </c>
      <c r="B97" s="50"/>
      <c r="C97" s="50">
        <v>31.103364706905861</v>
      </c>
      <c r="D97" s="44"/>
      <c r="E97" s="50">
        <v>31.741979008822401</v>
      </c>
      <c r="F97" s="50">
        <v>31.741979008822401</v>
      </c>
      <c r="G97" s="233"/>
      <c r="H97" s="233"/>
      <c r="I97" s="233"/>
      <c r="J97" s="233"/>
      <c r="K97" s="48"/>
    </row>
    <row r="98" spans="1:11" s="7" customFormat="1" hidden="1" x14ac:dyDescent="0.2">
      <c r="A98" s="24" t="s">
        <v>163</v>
      </c>
      <c r="B98" s="50"/>
      <c r="C98" s="50">
        <v>9.6564716589106219</v>
      </c>
      <c r="D98" s="44"/>
      <c r="E98" s="50">
        <v>19.982203479861909</v>
      </c>
      <c r="F98" s="50">
        <v>19.982203479861909</v>
      </c>
      <c r="G98" s="233"/>
      <c r="H98" s="233"/>
      <c r="I98" s="233"/>
      <c r="J98" s="233"/>
      <c r="K98" s="48"/>
    </row>
    <row r="99" spans="1:11" s="7" customFormat="1" hidden="1" x14ac:dyDescent="0.2">
      <c r="A99" s="24" t="s">
        <v>16</v>
      </c>
      <c r="B99" s="50"/>
      <c r="C99" s="50">
        <v>70.234936894193595</v>
      </c>
      <c r="D99" s="44"/>
      <c r="E99" s="50">
        <v>67.226577626666</v>
      </c>
      <c r="F99" s="50">
        <v>67.226577626666</v>
      </c>
      <c r="G99" s="233"/>
      <c r="H99" s="233"/>
      <c r="I99" s="233"/>
      <c r="J99" s="233"/>
      <c r="K99" s="48"/>
    </row>
    <row r="100" spans="1:11" hidden="1" x14ac:dyDescent="0.2">
      <c r="A100" s="40" t="s">
        <v>156</v>
      </c>
      <c r="B100" s="57"/>
      <c r="C100" s="57">
        <v>219.7900067432526</v>
      </c>
      <c r="D100" s="44"/>
      <c r="E100" s="57">
        <v>233.75856404670787</v>
      </c>
      <c r="F100" s="57">
        <v>233.75856404670787</v>
      </c>
      <c r="G100" s="233"/>
      <c r="H100" s="233"/>
      <c r="I100" s="233"/>
      <c r="J100" s="233"/>
      <c r="K100" s="48"/>
    </row>
    <row r="101" spans="1:11" hidden="1" x14ac:dyDescent="0.2">
      <c r="A101" s="22"/>
      <c r="B101" s="49"/>
      <c r="C101" s="49"/>
      <c r="D101" s="44"/>
      <c r="E101" s="49"/>
      <c r="F101" s="49"/>
      <c r="G101" s="233"/>
      <c r="H101" s="233"/>
      <c r="I101" s="233"/>
      <c r="J101" s="233"/>
      <c r="K101" s="48"/>
    </row>
    <row r="102" spans="1:11" hidden="1" x14ac:dyDescent="0.2">
      <c r="A102" s="40" t="s">
        <v>157</v>
      </c>
      <c r="B102" s="57"/>
      <c r="C102" s="57">
        <v>325.10744131493857</v>
      </c>
      <c r="D102" s="44"/>
      <c r="E102" s="57">
        <v>338.36353022902887</v>
      </c>
      <c r="F102" s="57">
        <v>338.36353022902887</v>
      </c>
      <c r="G102" s="233"/>
      <c r="H102" s="233"/>
      <c r="I102" s="233"/>
      <c r="J102" s="233"/>
      <c r="K102" s="48"/>
    </row>
    <row r="103" spans="1:11" hidden="1" x14ac:dyDescent="0.2">
      <c r="B103" s="52"/>
      <c r="C103" s="52">
        <v>3.0309598871042454E-2</v>
      </c>
      <c r="E103" s="52">
        <v>3.6003727413174147E-2</v>
      </c>
      <c r="F103" s="52">
        <v>3.6003727413174147E-2</v>
      </c>
    </row>
    <row r="104" spans="1:11" x14ac:dyDescent="0.2">
      <c r="B104" s="52"/>
      <c r="C104" s="29"/>
      <c r="E104" s="52"/>
      <c r="F104" s="52"/>
    </row>
    <row r="105" spans="1:11" x14ac:dyDescent="0.2">
      <c r="B105" s="53"/>
      <c r="E105" s="52"/>
      <c r="F105" s="52"/>
    </row>
    <row r="106" spans="1:11" x14ac:dyDescent="0.2">
      <c r="E106" s="52"/>
      <c r="F106" s="52"/>
    </row>
    <row r="107" spans="1:11" x14ac:dyDescent="0.2">
      <c r="E107" s="52"/>
      <c r="F107" s="52"/>
    </row>
    <row r="108" spans="1:11" x14ac:dyDescent="0.2">
      <c r="C108" s="207"/>
      <c r="E108" s="52"/>
      <c r="F108" s="52"/>
      <c r="G108" s="52"/>
    </row>
    <row r="109" spans="1:11" x14ac:dyDescent="0.2">
      <c r="E109" s="52"/>
      <c r="F109" s="52"/>
    </row>
    <row r="116" spans="2:3" x14ac:dyDescent="0.2">
      <c r="B116" s="12"/>
      <c r="C116" s="54"/>
    </row>
    <row r="117" spans="2:3" x14ac:dyDescent="0.2">
      <c r="B117" s="12"/>
    </row>
    <row r="118" spans="2:3" x14ac:dyDescent="0.2">
      <c r="B118" s="54"/>
    </row>
    <row r="119" spans="2:3" x14ac:dyDescent="0.2">
      <c r="B119" s="55"/>
    </row>
  </sheetData>
  <customSheetViews>
    <customSheetView guid="{AA03D33C-F4CC-45DE-A4C4-EB2FF93B3627}" showGridLines="0" topLeftCell="B2">
      <pane xSplit="1" ySplit="3" topLeftCell="D5" activePane="bottomRight" state="frozen"/>
      <selection pane="bottomRight" activeCell="D6" sqref="D6"/>
      <pageMargins left="0.7" right="0.7" top="0.75" bottom="0.75" header="0.3" footer="0.3"/>
      <pageSetup paperSize="9" orientation="portrait" r:id="rId1"/>
    </customSheetView>
    <customSheetView guid="{CE1DE926-D71B-4E51-931A-1E529B6BA3AC}" showGridLines="0" topLeftCell="B2">
      <pane xSplit="1" ySplit="3" topLeftCell="C53" activePane="bottomRight" state="frozen"/>
      <selection pane="bottomRight" activeCell="I71" sqref="I71"/>
      <pageMargins left="0.7" right="0.7" top="0.75" bottom="0.75" header="0.3" footer="0.3"/>
      <pageSetup paperSize="9" orientation="portrait" r:id="rId2"/>
    </customSheetView>
    <customSheetView guid="{77EB6D7C-65D5-4FE8-80EB-D5C6CB568CF8}" showGridLines="0" topLeftCell="B2">
      <pane xSplit="1" ySplit="3" topLeftCell="N87" activePane="bottomRight" state="frozen"/>
      <selection pane="bottomRight" activeCell="T100" sqref="T100"/>
      <pageMargins left="0.7" right="0.7" top="0.75" bottom="0.75" header="0.3" footer="0.3"/>
      <pageSetup paperSize="9" orientation="portrait" r:id="rId3"/>
    </customSheetView>
    <customSheetView guid="{30A113CD-1134-42CD-9BA8-3E1272F7CE65}" showGridLines="0" topLeftCell="B2">
      <pane xSplit="1" ySplit="3" topLeftCell="C85" activePane="bottomRight" state="frozen"/>
      <selection pane="bottomRight" activeCell="C108" sqref="C108"/>
      <pageMargins left="0.7" right="0.7" top="0.75" bottom="0.75" header="0.3" footer="0.3"/>
      <pageSetup paperSize="9" orientation="portrait" r:id="rId4"/>
    </customSheetView>
    <customSheetView guid="{1BDB17FF-23D7-4E7C-95B3-2FBA200A21A3}" showGridLines="0" topLeftCell="B2">
      <pane xSplit="1" ySplit="3" topLeftCell="C5" activePane="bottomRight" state="frozen"/>
      <selection pane="bottomRight" activeCell="C5" sqref="C5"/>
      <pageMargins left="0.7" right="0.7" top="0.75" bottom="0.75" header="0.3" footer="0.3"/>
      <pageSetup paperSize="9" orientation="portrait" r:id="rId5"/>
    </customSheetView>
    <customSheetView guid="{A2D1E21C-9556-435B-8203-35CEEEFA09B8}" showGridLines="0" topLeftCell="B2">
      <pane xSplit="1" ySplit="3" topLeftCell="C85" activePane="bottomRight" state="frozen"/>
      <selection pane="bottomRight" activeCell="C108" sqref="C108"/>
      <pageMargins left="0.7" right="0.7" top="0.75" bottom="0.75" header="0.3" footer="0.3"/>
      <pageSetup paperSize="9" orientation="portrait" r:id="rId6"/>
    </customSheetView>
  </customSheetViews>
  <pageMargins left="0.39370078740157483" right="0.70866141732283472" top="0.39370078740157483" bottom="0.19685039370078741" header="0.31496062992125984" footer="0.31496062992125984"/>
  <pageSetup paperSize="9" scale="81" orientation="portrait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3:I88"/>
  <sheetViews>
    <sheetView showGridLines="0" zoomScaleNormal="100" zoomScaleSheetLayoutView="100" workbookViewId="0">
      <pane xSplit="2" ySplit="4" topLeftCell="C5" activePane="bottomRight" state="frozen"/>
      <selection activeCell="I16" sqref="I16"/>
      <selection pane="topRight" activeCell="I16" sqref="I16"/>
      <selection pane="bottomLeft" activeCell="I16" sqref="I16"/>
      <selection pane="bottomRight" activeCell="B9" sqref="B9"/>
    </sheetView>
  </sheetViews>
  <sheetFormatPr defaultRowHeight="12.75" x14ac:dyDescent="0.2"/>
  <cols>
    <col min="1" max="1" width="4.140625" style="58" bestFit="1" customWidth="1"/>
    <col min="2" max="2" width="67.85546875" style="6" bestFit="1" customWidth="1"/>
    <col min="3" max="6" width="8.7109375" style="6" customWidth="1"/>
    <col min="7" max="8" width="9.140625" style="6" customWidth="1"/>
    <col min="9" max="16384" width="9.140625" style="6"/>
  </cols>
  <sheetData>
    <row r="3" spans="1:9" x14ac:dyDescent="0.2">
      <c r="C3" s="5" t="s">
        <v>176</v>
      </c>
      <c r="D3" s="5" t="s">
        <v>176</v>
      </c>
      <c r="E3" s="5" t="s">
        <v>176</v>
      </c>
      <c r="F3" s="5" t="s">
        <v>176</v>
      </c>
      <c r="G3" s="5" t="s">
        <v>176</v>
      </c>
      <c r="H3" s="5" t="s">
        <v>176</v>
      </c>
    </row>
    <row r="4" spans="1:9" x14ac:dyDescent="0.2">
      <c r="A4" s="301" t="s">
        <v>17</v>
      </c>
      <c r="B4" s="301"/>
      <c r="C4" s="37" t="s">
        <v>177</v>
      </c>
      <c r="D4" s="37" t="s">
        <v>178</v>
      </c>
      <c r="E4" s="37" t="s">
        <v>193</v>
      </c>
      <c r="F4" s="37" t="s">
        <v>196</v>
      </c>
      <c r="G4" s="37" t="s">
        <v>197</v>
      </c>
      <c r="H4" s="37" t="s">
        <v>177</v>
      </c>
    </row>
    <row r="5" spans="1:9" x14ac:dyDescent="0.2">
      <c r="A5" s="10"/>
      <c r="B5" s="10"/>
      <c r="C5" s="10"/>
      <c r="D5" s="10"/>
      <c r="E5" s="10"/>
      <c r="F5" s="10"/>
      <c r="G5" s="10"/>
      <c r="H5" s="10"/>
    </row>
    <row r="6" spans="1:9" x14ac:dyDescent="0.2">
      <c r="A6" s="59" t="s">
        <v>34</v>
      </c>
      <c r="B6" s="18" t="s">
        <v>18</v>
      </c>
      <c r="C6" s="33">
        <v>7366.5</v>
      </c>
      <c r="D6" s="227">
        <v>7626</v>
      </c>
      <c r="E6" s="227">
        <v>7937.5999999999985</v>
      </c>
      <c r="F6" s="227">
        <v>8147.3459999999977</v>
      </c>
      <c r="G6" s="33">
        <v>31077.445999999996</v>
      </c>
      <c r="H6" s="33">
        <v>9046.6</v>
      </c>
      <c r="I6" s="12"/>
    </row>
    <row r="7" spans="1:9" x14ac:dyDescent="0.2">
      <c r="A7" s="59" t="s">
        <v>27</v>
      </c>
      <c r="B7" s="18" t="s">
        <v>181</v>
      </c>
      <c r="C7" s="33">
        <v>202.57734545446206</v>
      </c>
      <c r="D7" s="33">
        <v>209.40477600436975</v>
      </c>
      <c r="E7" s="227">
        <v>64.679188821039247</v>
      </c>
      <c r="F7" s="227">
        <v>267.1999725010719</v>
      </c>
      <c r="G7" s="33">
        <v>743.86128278094293</v>
      </c>
      <c r="H7" s="33">
        <v>238.66222107443855</v>
      </c>
      <c r="I7" s="12"/>
    </row>
    <row r="8" spans="1:9" x14ac:dyDescent="0.2">
      <c r="A8" s="69">
        <v>1</v>
      </c>
      <c r="B8" s="40" t="s">
        <v>19</v>
      </c>
      <c r="C8" s="40">
        <v>7569.0773454544624</v>
      </c>
      <c r="D8" s="40">
        <v>7835.4047760043695</v>
      </c>
      <c r="E8" s="40">
        <v>8002.2791888210377</v>
      </c>
      <c r="F8" s="40">
        <v>8414.5459725010696</v>
      </c>
      <c r="G8" s="40">
        <v>31821.307282780937</v>
      </c>
      <c r="H8" s="40">
        <v>9285.2622210744394</v>
      </c>
    </row>
    <row r="9" spans="1:9" x14ac:dyDescent="0.2">
      <c r="A9" s="59" t="s">
        <v>35</v>
      </c>
      <c r="B9" s="18" t="s">
        <v>20</v>
      </c>
      <c r="C9" s="33">
        <v>363.66291699999999</v>
      </c>
      <c r="D9" s="227">
        <v>295.48853600000001</v>
      </c>
      <c r="E9" s="33">
        <v>454.49057699999997</v>
      </c>
      <c r="F9" s="227">
        <v>224.00596999999999</v>
      </c>
      <c r="G9" s="33">
        <v>1337.6479999999999</v>
      </c>
      <c r="H9" s="33">
        <v>250.33899000000002</v>
      </c>
    </row>
    <row r="10" spans="1:9" x14ac:dyDescent="0.2">
      <c r="A10" s="59" t="s">
        <v>36</v>
      </c>
      <c r="B10" s="18" t="s">
        <v>21</v>
      </c>
      <c r="C10" s="33">
        <v>-38.700000000000003</v>
      </c>
      <c r="D10" s="227">
        <v>23</v>
      </c>
      <c r="E10" s="33">
        <v>51.599999999999994</v>
      </c>
      <c r="F10" s="227">
        <v>507.35300000000007</v>
      </c>
      <c r="G10" s="33">
        <v>543.25300000000004</v>
      </c>
      <c r="H10" s="33">
        <v>120.9</v>
      </c>
    </row>
    <row r="11" spans="1:9" x14ac:dyDescent="0.2">
      <c r="A11" s="59" t="s">
        <v>37</v>
      </c>
      <c r="B11" s="18" t="s">
        <v>22</v>
      </c>
      <c r="C11" s="33">
        <v>5117.76003408</v>
      </c>
      <c r="D11" s="33">
        <v>5193.8399659200004</v>
      </c>
      <c r="E11" s="33">
        <v>5148.3999999999996</v>
      </c>
      <c r="F11" s="33">
        <v>5597.4461676499996</v>
      </c>
      <c r="G11" s="33">
        <v>21057.44616765</v>
      </c>
      <c r="H11" s="33">
        <v>6221.6</v>
      </c>
    </row>
    <row r="12" spans="1:9" x14ac:dyDescent="0.2">
      <c r="A12" s="59" t="s">
        <v>38</v>
      </c>
      <c r="B12" s="18" t="s">
        <v>2</v>
      </c>
      <c r="C12" s="33">
        <v>1175.9270489199998</v>
      </c>
      <c r="D12" s="33">
        <v>1228.9144980800002</v>
      </c>
      <c r="E12" s="227">
        <v>1228.516423</v>
      </c>
      <c r="F12" s="227">
        <v>856.34772582999994</v>
      </c>
      <c r="G12" s="33">
        <v>4489.70569583</v>
      </c>
      <c r="H12" s="33">
        <v>1290.5179558835848</v>
      </c>
    </row>
    <row r="13" spans="1:9" x14ac:dyDescent="0.2">
      <c r="A13" s="69">
        <v>2</v>
      </c>
      <c r="B13" s="40" t="s">
        <v>23</v>
      </c>
      <c r="C13" s="40">
        <v>6618.65</v>
      </c>
      <c r="D13" s="40">
        <v>6741.2430000000004</v>
      </c>
      <c r="E13" s="40">
        <v>6883.0069999999996</v>
      </c>
      <c r="F13" s="40">
        <v>7185.1528634799997</v>
      </c>
      <c r="G13" s="40">
        <v>27428.052863479999</v>
      </c>
      <c r="H13" s="40">
        <v>7883.3569458835846</v>
      </c>
    </row>
    <row r="14" spans="1:9" x14ac:dyDescent="0.2">
      <c r="A14" s="69">
        <v>3</v>
      </c>
      <c r="B14" s="40" t="s">
        <v>33</v>
      </c>
      <c r="C14" s="40">
        <v>950.42734545446274</v>
      </c>
      <c r="D14" s="40">
        <v>1094.1617760043691</v>
      </c>
      <c r="E14" s="40">
        <v>1119.2721888210381</v>
      </c>
      <c r="F14" s="40">
        <v>1229.3931090210699</v>
      </c>
      <c r="G14" s="40">
        <v>4393.254419300938</v>
      </c>
      <c r="H14" s="40">
        <v>1401.9052751908548</v>
      </c>
    </row>
    <row r="15" spans="1:9" s="63" customFormat="1" x14ac:dyDescent="0.2">
      <c r="A15" s="61"/>
      <c r="B15" s="20" t="s">
        <v>99</v>
      </c>
      <c r="C15" s="62">
        <v>0.12902020572245473</v>
      </c>
      <c r="D15" s="62">
        <v>0.14347780959931408</v>
      </c>
      <c r="E15" s="62">
        <v>0.14100889296777847</v>
      </c>
      <c r="F15" s="62">
        <v>0.15089491829867913</v>
      </c>
      <c r="G15" s="62">
        <v>0.14136471894443767</v>
      </c>
      <c r="H15" s="62">
        <v>0.15496487909168691</v>
      </c>
    </row>
    <row r="16" spans="1:9" s="63" customFormat="1" ht="4.5" customHeight="1" x14ac:dyDescent="0.2">
      <c r="A16" s="61"/>
      <c r="B16" s="20"/>
      <c r="C16" s="62"/>
      <c r="D16" s="62"/>
      <c r="E16" s="62"/>
      <c r="F16" s="62"/>
      <c r="G16" s="62"/>
      <c r="H16" s="62"/>
    </row>
    <row r="17" spans="1:9" x14ac:dyDescent="0.2">
      <c r="A17" s="59">
        <v>4</v>
      </c>
      <c r="B17" s="18" t="s">
        <v>3</v>
      </c>
      <c r="C17" s="33">
        <v>180.7</v>
      </c>
      <c r="D17" s="33">
        <v>171.4</v>
      </c>
      <c r="E17" s="33">
        <v>159.9</v>
      </c>
      <c r="F17" s="227">
        <v>138.78999999999994</v>
      </c>
      <c r="G17" s="33">
        <v>650.79</v>
      </c>
      <c r="H17" s="33">
        <v>181.9</v>
      </c>
    </row>
    <row r="18" spans="1:9" x14ac:dyDescent="0.2">
      <c r="A18" s="69">
        <v>5</v>
      </c>
      <c r="B18" s="40" t="s">
        <v>28</v>
      </c>
      <c r="C18" s="40">
        <v>769.72734545446269</v>
      </c>
      <c r="D18" s="40">
        <v>922.76177600436915</v>
      </c>
      <c r="E18" s="40">
        <v>959.37218882103809</v>
      </c>
      <c r="F18" s="40">
        <v>1090.6031090210699</v>
      </c>
      <c r="G18" s="40">
        <v>3742.4644193009381</v>
      </c>
      <c r="H18" s="40">
        <v>1220.0052751908547</v>
      </c>
    </row>
    <row r="19" spans="1:9" hidden="1" x14ac:dyDescent="0.2">
      <c r="A19" s="225">
        <v>6</v>
      </c>
      <c r="B19" s="18" t="s">
        <v>24</v>
      </c>
      <c r="C19" s="33">
        <v>0</v>
      </c>
      <c r="D19" s="33"/>
      <c r="E19" s="33"/>
      <c r="F19" s="33"/>
      <c r="G19" s="33">
        <v>0</v>
      </c>
      <c r="H19" s="33">
        <v>0</v>
      </c>
    </row>
    <row r="20" spans="1:9" hidden="1" x14ac:dyDescent="0.2">
      <c r="A20" s="226">
        <v>7</v>
      </c>
      <c r="B20" s="40" t="s">
        <v>29</v>
      </c>
      <c r="C20" s="40"/>
      <c r="D20" s="40"/>
      <c r="E20" s="40"/>
      <c r="F20" s="40"/>
      <c r="G20" s="40"/>
      <c r="H20" s="40"/>
    </row>
    <row r="21" spans="1:9" x14ac:dyDescent="0.2">
      <c r="A21" s="59">
        <v>6</v>
      </c>
      <c r="B21" s="18" t="s">
        <v>4</v>
      </c>
      <c r="C21" s="33">
        <v>62.1</v>
      </c>
      <c r="D21" s="33">
        <v>53.356999999999992</v>
      </c>
      <c r="E21" s="227">
        <v>60.743000000000002</v>
      </c>
      <c r="F21" s="33">
        <v>50.466136520000013</v>
      </c>
      <c r="G21" s="33">
        <v>226.66613652000001</v>
      </c>
      <c r="H21" s="33">
        <v>58.643054116415101</v>
      </c>
    </row>
    <row r="22" spans="1:9" x14ac:dyDescent="0.2">
      <c r="A22" s="69">
        <v>7</v>
      </c>
      <c r="B22" s="40" t="s">
        <v>185</v>
      </c>
      <c r="C22" s="40">
        <v>707.62734545446267</v>
      </c>
      <c r="D22" s="40">
        <v>869.40477600436918</v>
      </c>
      <c r="E22" s="40">
        <v>898.62918882103804</v>
      </c>
      <c r="F22" s="40">
        <v>1040.13697250107</v>
      </c>
      <c r="G22" s="40">
        <v>3515.7982827809383</v>
      </c>
      <c r="H22" s="40">
        <v>1161.3622210744397</v>
      </c>
    </row>
    <row r="23" spans="1:9" x14ac:dyDescent="0.2">
      <c r="A23" s="59">
        <v>8</v>
      </c>
      <c r="B23" s="18" t="s">
        <v>5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</row>
    <row r="24" spans="1:9" x14ac:dyDescent="0.2">
      <c r="A24" s="69">
        <v>9</v>
      </c>
      <c r="B24" s="40" t="s">
        <v>186</v>
      </c>
      <c r="C24" s="40">
        <v>707.62734545446267</v>
      </c>
      <c r="D24" s="40">
        <v>869.40477600436918</v>
      </c>
      <c r="E24" s="40">
        <v>898.62918882103804</v>
      </c>
      <c r="F24" s="40">
        <v>1040.13697250107</v>
      </c>
      <c r="G24" s="40">
        <v>3515.7982827809383</v>
      </c>
      <c r="H24" s="40">
        <v>1161.3622210744397</v>
      </c>
      <c r="I24" s="28"/>
    </row>
    <row r="25" spans="1:9" s="26" customFormat="1" x14ac:dyDescent="0.2">
      <c r="A25" s="65"/>
      <c r="B25" s="20" t="s">
        <v>187</v>
      </c>
      <c r="C25" s="62">
        <v>9.6060184002506308E-2</v>
      </c>
      <c r="D25" s="62">
        <v>0.114005346971462</v>
      </c>
      <c r="E25" s="62">
        <v>0.11321169986154986</v>
      </c>
      <c r="F25" s="62">
        <v>0.12766574200986067</v>
      </c>
      <c r="G25" s="62">
        <v>0.11313021934881452</v>
      </c>
      <c r="H25" s="62">
        <v>0.12837554673296483</v>
      </c>
    </row>
    <row r="26" spans="1:9" s="26" customFormat="1" ht="4.5" customHeight="1" x14ac:dyDescent="0.2">
      <c r="A26" s="65"/>
      <c r="B26" s="20"/>
      <c r="C26" s="62"/>
      <c r="D26" s="62"/>
      <c r="E26" s="62"/>
      <c r="F26" s="62"/>
      <c r="G26" s="62"/>
      <c r="H26" s="62"/>
    </row>
    <row r="27" spans="1:9" x14ac:dyDescent="0.2">
      <c r="A27" s="59">
        <v>10</v>
      </c>
      <c r="B27" s="66" t="s">
        <v>25</v>
      </c>
      <c r="C27" s="33">
        <v>226.8</v>
      </c>
      <c r="D27" s="33">
        <v>227.5</v>
      </c>
      <c r="E27" s="227">
        <v>296.90000000000009</v>
      </c>
      <c r="F27" s="227">
        <v>299.6579999999999</v>
      </c>
      <c r="G27" s="33">
        <v>1050.8579999999999</v>
      </c>
      <c r="H27" s="33">
        <v>322.39999999999998</v>
      </c>
    </row>
    <row r="28" spans="1:9" x14ac:dyDescent="0.2">
      <c r="A28" s="69">
        <v>11</v>
      </c>
      <c r="B28" s="40" t="s">
        <v>188</v>
      </c>
      <c r="C28" s="40">
        <v>480.82734545446266</v>
      </c>
      <c r="D28" s="40">
        <v>641.90477600436918</v>
      </c>
      <c r="E28" s="40">
        <v>601.72918882103795</v>
      </c>
      <c r="F28" s="40">
        <v>740.47897250107007</v>
      </c>
      <c r="G28" s="40">
        <v>2464.9402827809381</v>
      </c>
      <c r="H28" s="40">
        <v>838.96222107443975</v>
      </c>
    </row>
    <row r="29" spans="1:9" x14ac:dyDescent="0.2">
      <c r="A29" s="67">
        <v>12</v>
      </c>
      <c r="B29" s="22" t="s">
        <v>26</v>
      </c>
      <c r="C29" s="60">
        <v>0</v>
      </c>
      <c r="D29" s="60">
        <v>0</v>
      </c>
      <c r="E29" s="60">
        <v>0</v>
      </c>
      <c r="F29" s="60">
        <v>0</v>
      </c>
      <c r="G29" s="33">
        <v>0</v>
      </c>
      <c r="H29" s="33">
        <v>0</v>
      </c>
    </row>
    <row r="30" spans="1:9" x14ac:dyDescent="0.2">
      <c r="A30" s="69">
        <v>13</v>
      </c>
      <c r="B30" s="40" t="s">
        <v>189</v>
      </c>
      <c r="C30" s="40">
        <v>480.82734545446266</v>
      </c>
      <c r="D30" s="40">
        <v>641.90477600436918</v>
      </c>
      <c r="E30" s="40">
        <v>601.72918882103795</v>
      </c>
      <c r="F30" s="40">
        <v>740.47897250107007</v>
      </c>
      <c r="G30" s="40">
        <v>2464.9402827809381</v>
      </c>
      <c r="H30" s="40">
        <v>838.96222107443975</v>
      </c>
    </row>
    <row r="31" spans="1:9" x14ac:dyDescent="0.2">
      <c r="A31" s="59">
        <v>14</v>
      </c>
      <c r="B31" s="66" t="s">
        <v>10</v>
      </c>
      <c r="C31" s="33">
        <v>9.1</v>
      </c>
      <c r="D31" s="33">
        <v>15.6</v>
      </c>
      <c r="E31" s="227">
        <v>11.000000000000002</v>
      </c>
      <c r="F31" s="227">
        <v>13.891999999999994</v>
      </c>
      <c r="G31" s="33">
        <v>49.591999999999999</v>
      </c>
      <c r="H31" s="33">
        <v>17.5</v>
      </c>
    </row>
    <row r="32" spans="1:9" x14ac:dyDescent="0.2">
      <c r="A32" s="69">
        <v>15</v>
      </c>
      <c r="B32" s="40" t="s">
        <v>190</v>
      </c>
      <c r="C32" s="40">
        <v>471.72734545446264</v>
      </c>
      <c r="D32" s="40">
        <v>626.30477600436916</v>
      </c>
      <c r="E32" s="40">
        <v>590.72918882103795</v>
      </c>
      <c r="F32" s="40">
        <v>726.58697250107014</v>
      </c>
      <c r="G32" s="40">
        <v>2415.348282780938</v>
      </c>
      <c r="H32" s="40">
        <v>821.46222107443975</v>
      </c>
    </row>
    <row r="33" spans="1:8" s="26" customFormat="1" x14ac:dyDescent="0.2">
      <c r="A33" s="65"/>
      <c r="B33" s="20" t="s">
        <v>191</v>
      </c>
      <c r="C33" s="62">
        <v>6.403683505796004E-2</v>
      </c>
      <c r="D33" s="62">
        <v>8.2127560451661308E-2</v>
      </c>
      <c r="E33" s="62">
        <v>7.4421637374148114E-2</v>
      </c>
      <c r="F33" s="62">
        <v>8.9180816980286626E-2</v>
      </c>
      <c r="G33" s="62">
        <v>7.7720295380158913E-2</v>
      </c>
      <c r="H33" s="62">
        <v>9.0803420188185588E-2</v>
      </c>
    </row>
    <row r="34" spans="1:8" x14ac:dyDescent="0.2">
      <c r="A34" s="68"/>
      <c r="B34" s="210" t="s">
        <v>183</v>
      </c>
      <c r="C34" s="274">
        <v>6.1946548239518506E-2</v>
      </c>
      <c r="D34" s="274">
        <v>8.7848539834567418E-3</v>
      </c>
      <c r="E34" s="274">
        <v>-0.14509381945492805</v>
      </c>
      <c r="F34" s="274">
        <v>7.4362417232464395E-2</v>
      </c>
      <c r="G34" s="274">
        <v>0</v>
      </c>
      <c r="H34" s="274">
        <v>6.617086445021414E-2</v>
      </c>
    </row>
    <row r="35" spans="1:8" x14ac:dyDescent="0.2">
      <c r="C35" s="11"/>
      <c r="D35" s="11"/>
      <c r="E35" s="11"/>
      <c r="F35" s="11"/>
    </row>
    <row r="36" spans="1:8" x14ac:dyDescent="0.2">
      <c r="C36" s="203"/>
      <c r="D36" s="203"/>
      <c r="E36" s="203"/>
      <c r="F36" s="203"/>
    </row>
    <row r="37" spans="1:8" x14ac:dyDescent="0.2">
      <c r="C37" s="5" t="s">
        <v>176</v>
      </c>
      <c r="D37" s="5" t="s">
        <v>176</v>
      </c>
      <c r="E37" s="5" t="s">
        <v>176</v>
      </c>
      <c r="F37" s="5" t="s">
        <v>176</v>
      </c>
      <c r="G37" s="5" t="s">
        <v>176</v>
      </c>
      <c r="H37" s="5" t="s">
        <v>176</v>
      </c>
    </row>
    <row r="38" spans="1:8" x14ac:dyDescent="0.2">
      <c r="A38" s="301" t="s">
        <v>140</v>
      </c>
      <c r="B38" s="301"/>
      <c r="C38" s="37" t="s">
        <v>177</v>
      </c>
      <c r="D38" s="37" t="s">
        <v>174</v>
      </c>
      <c r="E38" s="37" t="s">
        <v>193</v>
      </c>
      <c r="F38" s="37" t="s">
        <v>193</v>
      </c>
      <c r="G38" s="37" t="s">
        <v>197</v>
      </c>
      <c r="H38" s="37" t="s">
        <v>177</v>
      </c>
    </row>
    <row r="39" spans="1:8" x14ac:dyDescent="0.2">
      <c r="A39" s="10"/>
      <c r="B39" s="10"/>
    </row>
    <row r="40" spans="1:8" x14ac:dyDescent="0.2">
      <c r="A40" s="59" t="s">
        <v>34</v>
      </c>
      <c r="B40" s="18" t="s">
        <v>18</v>
      </c>
      <c r="C40" s="64">
        <v>114.29747570026758</v>
      </c>
      <c r="D40" s="64">
        <v>118.60186210550613</v>
      </c>
      <c r="E40" s="64">
        <v>122.64564905682832</v>
      </c>
      <c r="F40" s="64">
        <v>126.62589558538795</v>
      </c>
      <c r="G40" s="64">
        <v>482.17088244799004</v>
      </c>
      <c r="H40" s="64">
        <v>135.02096460829486</v>
      </c>
    </row>
    <row r="41" spans="1:8" x14ac:dyDescent="0.2">
      <c r="A41" s="59" t="s">
        <v>27</v>
      </c>
      <c r="B41" s="18" t="s">
        <v>181</v>
      </c>
      <c r="C41" s="64">
        <v>3.1431587890458279</v>
      </c>
      <c r="D41" s="64">
        <v>3.2567265103467951</v>
      </c>
      <c r="E41" s="64">
        <v>0.99937274408202914</v>
      </c>
      <c r="F41" s="64">
        <v>4.1528168581939777</v>
      </c>
      <c r="G41" s="64">
        <v>11.552074901668629</v>
      </c>
      <c r="H41" s="64">
        <v>3.5620457746588565</v>
      </c>
    </row>
    <row r="42" spans="1:8" x14ac:dyDescent="0.2">
      <c r="A42" s="69">
        <v>1</v>
      </c>
      <c r="B42" s="40" t="s">
        <v>19</v>
      </c>
      <c r="C42" s="40">
        <v>117.44063448931341</v>
      </c>
      <c r="D42" s="40">
        <v>121.85858861585292</v>
      </c>
      <c r="E42" s="40">
        <v>123.64502180091034</v>
      </c>
      <c r="F42" s="40">
        <v>130.77871244358192</v>
      </c>
      <c r="G42" s="40">
        <v>493.72295734965866</v>
      </c>
      <c r="H42" s="40">
        <v>138.58301038295372</v>
      </c>
    </row>
    <row r="43" spans="1:8" x14ac:dyDescent="0.2">
      <c r="A43" s="59" t="s">
        <v>35</v>
      </c>
      <c r="B43" s="18" t="s">
        <v>20</v>
      </c>
      <c r="C43" s="64">
        <v>5.6425376255882611</v>
      </c>
      <c r="D43" s="64">
        <v>4.5955272227156945</v>
      </c>
      <c r="E43" s="64">
        <v>7.0224364803438588</v>
      </c>
      <c r="F43" s="64">
        <v>3.4814964980895069</v>
      </c>
      <c r="G43" s="64">
        <v>20.741997826737322</v>
      </c>
      <c r="H43" s="64">
        <v>3.7363221441056624</v>
      </c>
    </row>
    <row r="44" spans="1:8" x14ac:dyDescent="0.2">
      <c r="A44" s="59" t="s">
        <v>36</v>
      </c>
      <c r="B44" s="18" t="s">
        <v>21</v>
      </c>
      <c r="C44" s="64">
        <v>-0.60046321992810103</v>
      </c>
      <c r="D44" s="64">
        <v>0.35770296727335965</v>
      </c>
      <c r="E44" s="64">
        <v>0.79728324573326215</v>
      </c>
      <c r="F44" s="64">
        <v>7.8852706148644431</v>
      </c>
      <c r="G44" s="64">
        <v>8.4397936079429634</v>
      </c>
      <c r="H44" s="64">
        <v>1.8044386422681284</v>
      </c>
    </row>
    <row r="45" spans="1:8" x14ac:dyDescent="0.2">
      <c r="A45" s="59" t="s">
        <v>37</v>
      </c>
      <c r="B45" s="18" t="s">
        <v>22</v>
      </c>
      <c r="C45" s="64">
        <v>79.406373872946375</v>
      </c>
      <c r="D45" s="64">
        <v>80.776172493589101</v>
      </c>
      <c r="E45" s="64">
        <v>79.54909035529316</v>
      </c>
      <c r="F45" s="64">
        <v>86.995401198093091</v>
      </c>
      <c r="G45" s="64">
        <v>326.72703791992171</v>
      </c>
      <c r="H45" s="64">
        <v>92.857696085487078</v>
      </c>
    </row>
    <row r="46" spans="1:8" x14ac:dyDescent="0.2">
      <c r="A46" s="59" t="s">
        <v>38</v>
      </c>
      <c r="B46" s="18" t="s">
        <v>2</v>
      </c>
      <c r="C46" s="64">
        <v>18.245502382301101</v>
      </c>
      <c r="D46" s="64">
        <v>19.112450542976848</v>
      </c>
      <c r="E46" s="64">
        <v>18.982084518722043</v>
      </c>
      <c r="F46" s="64">
        <v>13.309339963680692</v>
      </c>
      <c r="G46" s="64">
        <v>69.649377407680674</v>
      </c>
      <c r="H46" s="64">
        <v>19.261046055725526</v>
      </c>
    </row>
    <row r="47" spans="1:8" x14ac:dyDescent="0.2">
      <c r="A47" s="69">
        <v>2</v>
      </c>
      <c r="B47" s="40" t="s">
        <v>23</v>
      </c>
      <c r="C47" s="40">
        <v>102.69395066090763</v>
      </c>
      <c r="D47" s="40">
        <v>104.841853226555</v>
      </c>
      <c r="E47" s="40">
        <v>106.35089460009233</v>
      </c>
      <c r="F47" s="40">
        <v>111.67150827472773</v>
      </c>
      <c r="G47" s="40">
        <v>425.55820676228268</v>
      </c>
      <c r="H47" s="40">
        <v>117.6595029275864</v>
      </c>
    </row>
    <row r="48" spans="1:8" x14ac:dyDescent="0.2">
      <c r="A48" s="69">
        <v>3</v>
      </c>
      <c r="B48" s="40" t="s">
        <v>33</v>
      </c>
      <c r="C48" s="40">
        <v>14.746683828405779</v>
      </c>
      <c r="D48" s="40">
        <v>17.016735389297921</v>
      </c>
      <c r="E48" s="40">
        <v>17.294127200818011</v>
      </c>
      <c r="F48" s="40">
        <v>19.107204168854196</v>
      </c>
      <c r="G48" s="40">
        <v>68.164750587375977</v>
      </c>
      <c r="H48" s="40">
        <v>20.923507455367314</v>
      </c>
    </row>
    <row r="49" spans="1:8" x14ac:dyDescent="0.2">
      <c r="A49" s="61"/>
      <c r="B49" s="20" t="s">
        <v>99</v>
      </c>
      <c r="C49" s="62">
        <v>0.1290202057224546</v>
      </c>
      <c r="D49" s="62">
        <v>0.14347780959931417</v>
      </c>
      <c r="E49" s="62">
        <v>0.14100889296777835</v>
      </c>
      <c r="F49" s="62">
        <v>0.15089491829867918</v>
      </c>
      <c r="G49" s="62">
        <v>0.14137052457689345</v>
      </c>
      <c r="H49" s="62">
        <v>0.15496487909168663</v>
      </c>
    </row>
    <row r="50" spans="1:8" x14ac:dyDescent="0.2">
      <c r="A50" s="61"/>
      <c r="B50" s="20"/>
      <c r="C50" s="62"/>
      <c r="D50" s="62"/>
      <c r="E50" s="62"/>
      <c r="F50" s="62"/>
      <c r="G50" s="62"/>
      <c r="H50" s="62"/>
    </row>
    <row r="51" spans="1:8" x14ac:dyDescent="0.2">
      <c r="A51" s="59">
        <v>4</v>
      </c>
      <c r="B51" s="18" t="s">
        <v>3</v>
      </c>
      <c r="C51" s="64">
        <v>2.8037132775454223</v>
      </c>
      <c r="D51" s="64">
        <v>2.6656647213327762</v>
      </c>
      <c r="E51" s="64">
        <v>2.4706509882315628</v>
      </c>
      <c r="F51" s="64">
        <v>2.1570715234502118</v>
      </c>
      <c r="G51" s="64">
        <v>10.097100510559972</v>
      </c>
      <c r="H51" s="64">
        <v>2.7148667413446859</v>
      </c>
    </row>
    <row r="52" spans="1:8" x14ac:dyDescent="0.2">
      <c r="A52" s="69">
        <v>5</v>
      </c>
      <c r="B52" s="40" t="s">
        <v>28</v>
      </c>
      <c r="C52" s="40">
        <v>11.942970550860355</v>
      </c>
      <c r="D52" s="40">
        <v>14.351070667965145</v>
      </c>
      <c r="E52" s="40">
        <v>14.823476212586447</v>
      </c>
      <c r="F52" s="40">
        <v>16.950132645403983</v>
      </c>
      <c r="G52" s="40">
        <v>58.067650076816008</v>
      </c>
      <c r="H52" s="40">
        <v>18.208640714022629</v>
      </c>
    </row>
    <row r="53" spans="1:8" hidden="1" x14ac:dyDescent="0.2">
      <c r="A53" s="225">
        <v>6</v>
      </c>
      <c r="B53" s="18" t="s">
        <v>24</v>
      </c>
      <c r="C53" s="64"/>
      <c r="D53" s="64"/>
      <c r="E53" s="64"/>
      <c r="F53" s="64"/>
      <c r="G53" s="64"/>
      <c r="H53" s="64"/>
    </row>
    <row r="54" spans="1:8" hidden="1" x14ac:dyDescent="0.2">
      <c r="A54" s="226">
        <v>7</v>
      </c>
      <c r="B54" s="40" t="s">
        <v>29</v>
      </c>
      <c r="C54" s="40"/>
      <c r="D54" s="40"/>
      <c r="E54" s="40"/>
      <c r="F54" s="40"/>
      <c r="G54" s="40"/>
      <c r="H54" s="40"/>
    </row>
    <row r="55" spans="1:8" x14ac:dyDescent="0.2">
      <c r="A55" s="59">
        <v>6</v>
      </c>
      <c r="B55" s="18" t="s">
        <v>4</v>
      </c>
      <c r="C55" s="64">
        <v>0.96353400407067369</v>
      </c>
      <c r="D55" s="64">
        <v>0.82982422716541959</v>
      </c>
      <c r="E55" s="64">
        <v>0.93855380223983631</v>
      </c>
      <c r="F55" s="64">
        <v>0.78434372783228523</v>
      </c>
      <c r="G55" s="64">
        <v>3.5162557613082153</v>
      </c>
      <c r="H55" s="64">
        <v>0.87525056202051643</v>
      </c>
    </row>
    <row r="56" spans="1:8" x14ac:dyDescent="0.2">
      <c r="A56" s="69">
        <v>7</v>
      </c>
      <c r="B56" s="40" t="s">
        <v>185</v>
      </c>
      <c r="C56" s="40">
        <v>10.979436546789682</v>
      </c>
      <c r="D56" s="40">
        <v>13.521246440799725</v>
      </c>
      <c r="E56" s="40">
        <v>13.884922410346611</v>
      </c>
      <c r="F56" s="40">
        <v>16.165788917571696</v>
      </c>
      <c r="G56" s="40">
        <v>54.551394315507792</v>
      </c>
      <c r="H56" s="40">
        <v>17.333390152002114</v>
      </c>
    </row>
    <row r="57" spans="1:8" x14ac:dyDescent="0.2">
      <c r="A57" s="59">
        <v>8</v>
      </c>
      <c r="B57" s="18" t="s">
        <v>5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</row>
    <row r="58" spans="1:8" x14ac:dyDescent="0.2">
      <c r="A58" s="69">
        <v>9</v>
      </c>
      <c r="B58" s="40" t="s">
        <v>186</v>
      </c>
      <c r="C58" s="40">
        <v>10.979436546789682</v>
      </c>
      <c r="D58" s="40">
        <v>13.521246440799725</v>
      </c>
      <c r="E58" s="40">
        <v>13.884922410346611</v>
      </c>
      <c r="F58" s="40">
        <v>16.165788917571696</v>
      </c>
      <c r="G58" s="40">
        <v>54.551394315507792</v>
      </c>
      <c r="H58" s="40">
        <v>17.333390152002114</v>
      </c>
    </row>
    <row r="59" spans="1:8" x14ac:dyDescent="0.2">
      <c r="A59" s="65"/>
      <c r="B59" s="20" t="s">
        <v>187</v>
      </c>
      <c r="C59" s="62">
        <v>9.6060184002506169E-2</v>
      </c>
      <c r="D59" s="62">
        <v>0.11400534697146207</v>
      </c>
      <c r="E59" s="62">
        <v>0.11321169986154976</v>
      </c>
      <c r="F59" s="62">
        <v>0.12766574200986069</v>
      </c>
      <c r="G59" s="62">
        <v>0.11313705638662667</v>
      </c>
      <c r="H59" s="62">
        <v>0.12837554673296458</v>
      </c>
    </row>
    <row r="60" spans="1:8" x14ac:dyDescent="0.2">
      <c r="A60" s="65"/>
      <c r="B60" s="20"/>
      <c r="C60" s="62"/>
      <c r="D60" s="62"/>
      <c r="E60" s="62"/>
      <c r="F60" s="62"/>
      <c r="G60" s="62"/>
      <c r="H60" s="62"/>
    </row>
    <row r="61" spans="1:8" x14ac:dyDescent="0.2">
      <c r="A61" s="59">
        <v>10</v>
      </c>
      <c r="B61" s="66" t="s">
        <v>25</v>
      </c>
      <c r="C61" s="64">
        <v>3.5189937539972429</v>
      </c>
      <c r="D61" s="64">
        <v>3.5381489154212749</v>
      </c>
      <c r="E61" s="64">
        <v>4.5874689081047606</v>
      </c>
      <c r="F61" s="64">
        <v>4.6572789003101356</v>
      </c>
      <c r="G61" s="64">
        <v>16.301890477833414</v>
      </c>
      <c r="H61" s="64">
        <v>4.811836379381675</v>
      </c>
    </row>
    <row r="62" spans="1:8" x14ac:dyDescent="0.2">
      <c r="A62" s="69">
        <v>11</v>
      </c>
      <c r="B62" s="40" t="s">
        <v>188</v>
      </c>
      <c r="C62" s="40">
        <v>7.4604427927924384</v>
      </c>
      <c r="D62" s="40">
        <v>9.9830975253784509</v>
      </c>
      <c r="E62" s="40">
        <v>9.2974535022418507</v>
      </c>
      <c r="F62" s="40">
        <v>11.50851001726156</v>
      </c>
      <c r="G62" s="40">
        <v>38.249503837674382</v>
      </c>
      <c r="H62" s="40">
        <v>12.52155377262044</v>
      </c>
    </row>
    <row r="63" spans="1:8" x14ac:dyDescent="0.2">
      <c r="A63" s="67">
        <v>12</v>
      </c>
      <c r="B63" s="22" t="s">
        <v>26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</row>
    <row r="64" spans="1:8" x14ac:dyDescent="0.2">
      <c r="A64" s="69">
        <v>13</v>
      </c>
      <c r="B64" s="40" t="s">
        <v>189</v>
      </c>
      <c r="C64" s="40">
        <v>7.4604427927924384</v>
      </c>
      <c r="D64" s="40">
        <v>9.9830975253784509</v>
      </c>
      <c r="E64" s="40">
        <v>9.2974535022418507</v>
      </c>
      <c r="F64" s="40">
        <v>11.50851001726156</v>
      </c>
      <c r="G64" s="40">
        <v>38.249503837674382</v>
      </c>
      <c r="H64" s="40">
        <v>12.52155377262044</v>
      </c>
    </row>
    <row r="65" spans="1:8" x14ac:dyDescent="0.2">
      <c r="A65" s="59">
        <v>14</v>
      </c>
      <c r="B65" s="66" t="s">
        <v>10</v>
      </c>
      <c r="C65" s="64">
        <v>0.14119419383322271</v>
      </c>
      <c r="D65" s="64">
        <v>0.24261592562888742</v>
      </c>
      <c r="E65" s="64">
        <v>0.16996348261755595</v>
      </c>
      <c r="F65" s="64">
        <v>0.215909198096191</v>
      </c>
      <c r="G65" s="64">
        <v>0.76968280017585711</v>
      </c>
      <c r="H65" s="64">
        <v>0.26118838907934033</v>
      </c>
    </row>
    <row r="66" spans="1:8" x14ac:dyDescent="0.2">
      <c r="A66" s="69">
        <v>15</v>
      </c>
      <c r="B66" s="40" t="s">
        <v>190</v>
      </c>
      <c r="C66" s="40">
        <v>7.3192485989592155</v>
      </c>
      <c r="D66" s="40">
        <v>9.7404815997495628</v>
      </c>
      <c r="E66" s="40">
        <v>9.127490019624295</v>
      </c>
      <c r="F66" s="40">
        <v>11.292600819165369</v>
      </c>
      <c r="G66" s="40">
        <v>37.479821037498525</v>
      </c>
      <c r="H66" s="40">
        <v>12.2603653835411</v>
      </c>
    </row>
    <row r="67" spans="1:8" x14ac:dyDescent="0.2">
      <c r="A67" s="65"/>
      <c r="B67" s="20" t="s">
        <v>191</v>
      </c>
      <c r="C67" s="62">
        <v>6.4036835057959901E-2</v>
      </c>
      <c r="D67" s="62">
        <v>8.2127560451661391E-2</v>
      </c>
      <c r="E67" s="62">
        <v>7.4421637374148003E-2</v>
      </c>
      <c r="F67" s="62">
        <v>8.918081698028664E-2</v>
      </c>
      <c r="G67" s="62">
        <v>7.7731406855621007E-2</v>
      </c>
      <c r="H67" s="62">
        <v>9.0803420188185338E-2</v>
      </c>
    </row>
    <row r="68" spans="1:8" x14ac:dyDescent="0.2">
      <c r="B68" s="209" t="s">
        <v>184</v>
      </c>
    </row>
    <row r="88" spans="5:6" x14ac:dyDescent="0.2">
      <c r="E88" s="213"/>
      <c r="F88" s="213"/>
    </row>
  </sheetData>
  <mergeCells count="2">
    <mergeCell ref="A4:B4"/>
    <mergeCell ref="A38:B38"/>
  </mergeCells>
  <pageMargins left="0.39370078740157483" right="0.19685039370078741" top="0.39370078740157483" bottom="0.19685039370078741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A74A8-7198-4A71-99A9-E7A946BA0AB6}">
  <sheetPr codeName="Sheet5"/>
  <dimension ref="A4:G166"/>
  <sheetViews>
    <sheetView showGridLines="0" zoomScale="90" zoomScaleNormal="90" workbookViewId="0">
      <pane ySplit="4" topLeftCell="A87" activePane="bottomLeft" state="frozen"/>
      <selection activeCell="D63" sqref="D63"/>
      <selection pane="bottomLeft" activeCell="D87" sqref="D87"/>
    </sheetView>
  </sheetViews>
  <sheetFormatPr defaultRowHeight="12.75" x14ac:dyDescent="0.2"/>
  <cols>
    <col min="1" max="1" width="9.140625" style="245"/>
    <col min="2" max="2" width="70.42578125" style="1" customWidth="1"/>
    <col min="3" max="4" width="8.7109375" style="1" customWidth="1"/>
    <col min="5" max="5" width="9.7109375" style="1" bestFit="1" customWidth="1"/>
    <col min="6" max="6" width="9.140625" style="1"/>
    <col min="7" max="7" width="10" style="1" bestFit="1" customWidth="1"/>
    <col min="8" max="16384" width="9.140625" style="1"/>
  </cols>
  <sheetData>
    <row r="4" spans="1:7" x14ac:dyDescent="0.2">
      <c r="A4" s="245" t="s">
        <v>199</v>
      </c>
      <c r="B4" s="246" t="s">
        <v>200</v>
      </c>
      <c r="C4" s="247" t="s">
        <v>175</v>
      </c>
      <c r="D4" s="247" t="s">
        <v>197</v>
      </c>
      <c r="E4" s="1">
        <v>17</v>
      </c>
      <c r="F4" s="1">
        <v>18</v>
      </c>
    </row>
    <row r="5" spans="1:7" x14ac:dyDescent="0.2">
      <c r="B5" s="248"/>
      <c r="C5" s="249"/>
      <c r="D5" s="249"/>
    </row>
    <row r="6" spans="1:7" s="250" customFormat="1" x14ac:dyDescent="0.2">
      <c r="A6" s="245"/>
      <c r="B6" s="250" t="s">
        <v>201</v>
      </c>
      <c r="C6" s="251"/>
      <c r="D6" s="251"/>
      <c r="F6" s="265"/>
    </row>
    <row r="7" spans="1:7" s="250" customFormat="1" x14ac:dyDescent="0.2">
      <c r="A7" s="245"/>
      <c r="B7" s="252" t="s">
        <v>202</v>
      </c>
      <c r="C7" s="253" t="e">
        <f>'Inc. st and BS (INR)'!#REF!</f>
        <v>#REF!</v>
      </c>
      <c r="D7" s="253">
        <f>'Inc. st and BS (INR)'!F40</f>
        <v>3515.7982827809401</v>
      </c>
      <c r="E7" s="265" t="e">
        <f>'[2]Cash Flow'!$G$12/10-C7</f>
        <v>#REF!</v>
      </c>
      <c r="F7" s="265">
        <f>'[2]Cash Flow'!$E$12/10-D7</f>
        <v>-4.9282780941211968E-2</v>
      </c>
    </row>
    <row r="8" spans="1:7" s="250" customFormat="1" x14ac:dyDescent="0.2">
      <c r="A8" s="245"/>
      <c r="B8" s="250" t="s">
        <v>203</v>
      </c>
      <c r="C8" s="251"/>
      <c r="D8" s="251"/>
      <c r="E8" s="265"/>
      <c r="F8" s="265"/>
      <c r="G8" s="264"/>
    </row>
    <row r="9" spans="1:7" x14ac:dyDescent="0.2">
      <c r="B9" s="1" t="s">
        <v>41</v>
      </c>
      <c r="C9" s="254">
        <f>'[2]Cash Flow'!F15/10</f>
        <v>485.74545448999999</v>
      </c>
      <c r="D9" s="254">
        <f>'[2]Cash Flow'!D15/10</f>
        <v>650.79</v>
      </c>
      <c r="E9" s="271"/>
      <c r="F9" s="271"/>
      <c r="G9" s="268"/>
    </row>
    <row r="10" spans="1:7" x14ac:dyDescent="0.2">
      <c r="B10" s="1" t="s">
        <v>204</v>
      </c>
      <c r="C10" s="254">
        <f>'[2]Cash Flow'!F16/10</f>
        <v>101.36</v>
      </c>
      <c r="D10" s="254">
        <f>'[2]Cash Flow'!D16/10</f>
        <v>36.904000000000003</v>
      </c>
      <c r="E10" s="271"/>
      <c r="F10" s="271"/>
      <c r="G10" s="268"/>
    </row>
    <row r="11" spans="1:7" x14ac:dyDescent="0.2">
      <c r="B11" s="1" t="s">
        <v>205</v>
      </c>
      <c r="C11" s="254">
        <f>'[2]Cash Flow'!F17/10</f>
        <v>-48.085000000000001</v>
      </c>
      <c r="D11" s="254">
        <f>'[2]Cash Flow'!D17/10</f>
        <v>-63.696000000000005</v>
      </c>
      <c r="E11" s="271"/>
      <c r="F11" s="271"/>
      <c r="G11" s="268"/>
    </row>
    <row r="12" spans="1:7" x14ac:dyDescent="0.2">
      <c r="B12" s="1" t="s">
        <v>206</v>
      </c>
      <c r="C12" s="254">
        <f>'[2]Cash Flow'!F18/10</f>
        <v>-91.578000000000003</v>
      </c>
      <c r="D12" s="254">
        <f>'[2]Cash Flow'!D18/10</f>
        <v>-72.037999999999997</v>
      </c>
      <c r="E12" s="271"/>
      <c r="F12" s="271"/>
      <c r="G12" s="268"/>
    </row>
    <row r="13" spans="1:7" x14ac:dyDescent="0.2">
      <c r="B13" s="1" t="s">
        <v>248</v>
      </c>
      <c r="C13" s="254">
        <f>'[2]Cash Flow'!F19/10</f>
        <v>15.861000000000001</v>
      </c>
      <c r="D13" s="254">
        <f>'[2]Cash Flow'!D19/10</f>
        <v>17.54096027496</v>
      </c>
      <c r="E13" s="271"/>
      <c r="F13" s="271"/>
      <c r="G13" s="268"/>
    </row>
    <row r="14" spans="1:7" x14ac:dyDescent="0.2">
      <c r="B14" s="1" t="s">
        <v>249</v>
      </c>
      <c r="C14" s="254">
        <f>'[2]Cash Flow'!F20/10</f>
        <v>-14.291999999999998</v>
      </c>
      <c r="D14" s="254">
        <f>'[2]Cash Flow'!D20/10</f>
        <v>0</v>
      </c>
      <c r="E14" s="271"/>
      <c r="F14" s="271"/>
      <c r="G14" s="268"/>
    </row>
    <row r="15" spans="1:7" x14ac:dyDescent="0.2">
      <c r="B15" s="1" t="s">
        <v>207</v>
      </c>
      <c r="C15" s="254">
        <f>'[2]Cash Flow'!F21/10</f>
        <v>-3.786</v>
      </c>
      <c r="D15" s="254">
        <f>'[2]Cash Flow'!D21/10</f>
        <v>-13.194999999999999</v>
      </c>
      <c r="E15" s="271"/>
      <c r="F15" s="271"/>
      <c r="G15" s="268"/>
    </row>
    <row r="16" spans="1:7" x14ac:dyDescent="0.2">
      <c r="B16" s="1" t="s">
        <v>208</v>
      </c>
      <c r="C16" s="254">
        <f>'[2]Cash Flow'!F22/10</f>
        <v>-27.455992334000001</v>
      </c>
      <c r="D16" s="254">
        <f>'[2]Cash Flow'!D22/10</f>
        <v>-67.081238830373536</v>
      </c>
      <c r="E16" s="271"/>
      <c r="F16" s="271"/>
      <c r="G16" s="268"/>
    </row>
    <row r="17" spans="1:7" x14ac:dyDescent="0.2">
      <c r="B17" s="1" t="s">
        <v>209</v>
      </c>
      <c r="C17" s="254">
        <f>'[2]Cash Flow'!F23/10</f>
        <v>87.692646100000005</v>
      </c>
      <c r="D17" s="254">
        <f>'[2]Cash Flow'!D23/10</f>
        <v>226.66613652000001</v>
      </c>
      <c r="E17" s="271"/>
      <c r="F17" s="271"/>
      <c r="G17" s="268"/>
    </row>
    <row r="18" spans="1:7" hidden="1" x14ac:dyDescent="0.2">
      <c r="B18" s="1" t="s">
        <v>250</v>
      </c>
      <c r="C18" s="254">
        <f>'[2]Cash Flow'!F24/10</f>
        <v>0</v>
      </c>
      <c r="D18" s="254">
        <f>'[2]Cash Flow'!D24/10</f>
        <v>0</v>
      </c>
      <c r="E18" s="271"/>
      <c r="F18" s="271"/>
    </row>
    <row r="19" spans="1:7" x14ac:dyDescent="0.2">
      <c r="B19" s="1" t="s">
        <v>251</v>
      </c>
      <c r="C19" s="254">
        <f>'[2]Cash Flow'!F25/10</f>
        <v>-2.7669601700000013</v>
      </c>
      <c r="D19" s="254">
        <f>'[2]Cash Flow'!D25/10</f>
        <v>-4.3160042255293831</v>
      </c>
      <c r="E19" s="271"/>
      <c r="F19" s="271"/>
      <c r="G19" s="268"/>
    </row>
    <row r="20" spans="1:7" x14ac:dyDescent="0.2">
      <c r="B20" s="1" t="s">
        <v>252</v>
      </c>
      <c r="C20" s="254">
        <f>'[2]Cash Flow'!F26/10</f>
        <v>247.30100000000002</v>
      </c>
      <c r="D20" s="254">
        <f>'[2]Cash Flow'!D26/10</f>
        <v>252.56399999999994</v>
      </c>
      <c r="E20" s="271"/>
      <c r="F20" s="271"/>
      <c r="G20" s="268"/>
    </row>
    <row r="21" spans="1:7" x14ac:dyDescent="0.2">
      <c r="B21" s="1" t="s">
        <v>210</v>
      </c>
      <c r="C21" s="254">
        <f>'[2]Cash Flow'!F27/10</f>
        <v>79.013945140000004</v>
      </c>
      <c r="D21" s="254">
        <f>'[2]Cash Flow'!D27/10</f>
        <v>118.646</v>
      </c>
      <c r="E21" s="271"/>
      <c r="F21" s="271"/>
      <c r="G21" s="268"/>
    </row>
    <row r="22" spans="1:7" hidden="1" x14ac:dyDescent="0.2">
      <c r="B22" s="1" t="s">
        <v>253</v>
      </c>
      <c r="C22" s="254">
        <f>'[2]Cash Flow'!F28/10</f>
        <v>0</v>
      </c>
      <c r="D22" s="254">
        <f>'[2]Cash Flow'!D28/10</f>
        <v>0</v>
      </c>
      <c r="E22" s="271"/>
      <c r="F22" s="271"/>
    </row>
    <row r="23" spans="1:7" x14ac:dyDescent="0.2">
      <c r="B23" s="1" t="s">
        <v>254</v>
      </c>
      <c r="C23" s="254">
        <f>'[2]Cash Flow'!F29/10</f>
        <v>-23.591122830842007</v>
      </c>
      <c r="D23" s="254">
        <f>'[2]Cash Flow'!D29/10</f>
        <v>-35.366</v>
      </c>
      <c r="E23" s="271"/>
      <c r="F23" s="271"/>
      <c r="G23" s="268"/>
    </row>
    <row r="24" spans="1:7" x14ac:dyDescent="0.2">
      <c r="B24" s="1" t="s">
        <v>268</v>
      </c>
      <c r="C24" s="254">
        <f>('[2]Cash Flow'!F30/10)+0.272467840001809</f>
        <v>-77.605157049979411</v>
      </c>
      <c r="D24" s="254">
        <f>('[2]Cash Flow'!D30/10)+-0.0485019711131827</f>
        <v>-17.773812877379761</v>
      </c>
      <c r="E24" s="271"/>
      <c r="F24" s="271"/>
      <c r="G24" s="268"/>
    </row>
    <row r="25" spans="1:7" s="250" customFormat="1" x14ac:dyDescent="0.2">
      <c r="A25" s="245"/>
      <c r="B25" s="255" t="s">
        <v>212</v>
      </c>
      <c r="C25" s="256">
        <f>SUM(C9:C24)</f>
        <v>727.81381334517857</v>
      </c>
      <c r="D25" s="256">
        <f>SUM(D9:D24)</f>
        <v>1029.6450408616772</v>
      </c>
      <c r="E25" s="265">
        <f>'[2]Cash Flow'!$G$30/10-C25</f>
        <v>-0.27246784000180924</v>
      </c>
      <c r="F25" s="265">
        <f>'[2]Cash Flow'!$E$30/10-D25</f>
        <v>4.8501971112955289E-2</v>
      </c>
    </row>
    <row r="26" spans="1:7" s="250" customFormat="1" x14ac:dyDescent="0.2">
      <c r="A26" s="245"/>
      <c r="C26" s="251"/>
      <c r="D26" s="251"/>
      <c r="E26" s="265"/>
      <c r="F26" s="265"/>
    </row>
    <row r="27" spans="1:7" s="260" customFormat="1" x14ac:dyDescent="0.2">
      <c r="A27" s="257"/>
      <c r="B27" s="258" t="s">
        <v>213</v>
      </c>
      <c r="C27" s="259" t="e">
        <f>C7+C25</f>
        <v>#REF!</v>
      </c>
      <c r="D27" s="259">
        <f>D7+D25</f>
        <v>4545.4433236426175</v>
      </c>
      <c r="E27" s="272" t="e">
        <f>'[2]Cash Flow'!$G$32/10-C27</f>
        <v>#REF!</v>
      </c>
      <c r="F27" s="272">
        <f>'[2]Cash Flow'!$E$32/10-D27</f>
        <v>-1.780809828233032E-3</v>
      </c>
    </row>
    <row r="28" spans="1:7" x14ac:dyDescent="0.2">
      <c r="C28" s="261"/>
      <c r="D28" s="261"/>
      <c r="E28" s="271"/>
      <c r="F28" s="271"/>
    </row>
    <row r="29" spans="1:7" x14ac:dyDescent="0.2">
      <c r="B29" s="262" t="s">
        <v>214</v>
      </c>
      <c r="C29" s="261"/>
      <c r="D29" s="261"/>
      <c r="E29" s="271"/>
      <c r="F29" s="271"/>
    </row>
    <row r="30" spans="1:7" x14ac:dyDescent="0.2">
      <c r="B30" s="1" t="s">
        <v>215</v>
      </c>
      <c r="C30" s="261">
        <f>'[2]Cash Flow'!F36/10</f>
        <v>-17.525355783199988</v>
      </c>
      <c r="D30" s="261">
        <f>'[2]Cash Flow'!D36/10</f>
        <v>-50.618049981500029</v>
      </c>
      <c r="E30" s="271"/>
      <c r="F30" s="271"/>
    </row>
    <row r="31" spans="1:7" x14ac:dyDescent="0.2">
      <c r="B31" s="1" t="s">
        <v>216</v>
      </c>
      <c r="C31" s="261">
        <f>'[2]Cash Flow'!F37/10</f>
        <v>3.1698328863725012</v>
      </c>
      <c r="D31" s="261">
        <f>'[2]Cash Flow'!D37/10</f>
        <v>-133.35796378255503</v>
      </c>
      <c r="E31" s="271"/>
      <c r="F31" s="271"/>
    </row>
    <row r="32" spans="1:7" x14ac:dyDescent="0.2">
      <c r="B32" s="1" t="s">
        <v>217</v>
      </c>
      <c r="C32" s="261">
        <f>'[2]Cash Flow'!F38/10</f>
        <v>131.92500000000001</v>
      </c>
      <c r="D32" s="261">
        <f>'[2]Cash Flow'!D38/10</f>
        <v>66.776169179999854</v>
      </c>
      <c r="E32" s="271"/>
      <c r="F32" s="271"/>
    </row>
    <row r="33" spans="1:6" x14ac:dyDescent="0.2">
      <c r="B33" s="1" t="s">
        <v>218</v>
      </c>
      <c r="C33" s="261">
        <f>'[2]Cash Flow'!F39/10</f>
        <v>34.267239003475993</v>
      </c>
      <c r="D33" s="261">
        <f>'[2]Cash Flow'!D39/10</f>
        <v>-1221.995208736229</v>
      </c>
      <c r="E33" s="271"/>
      <c r="F33" s="271"/>
    </row>
    <row r="34" spans="1:6" x14ac:dyDescent="0.2">
      <c r="B34" s="1" t="s">
        <v>219</v>
      </c>
      <c r="C34" s="261">
        <f>'[2]Cash Flow'!F41/10</f>
        <v>-136.75372735000002</v>
      </c>
      <c r="D34" s="261">
        <f>'[2]Cash Flow'!D41/10</f>
        <v>-467.62886834471681</v>
      </c>
      <c r="E34" s="271"/>
      <c r="F34" s="271"/>
    </row>
    <row r="35" spans="1:6" x14ac:dyDescent="0.2">
      <c r="B35" s="1" t="s">
        <v>220</v>
      </c>
      <c r="C35" s="261">
        <f>'[2]Cash Flow'!F42/10</f>
        <v>129.69871892035013</v>
      </c>
      <c r="D35" s="261">
        <f>'[2]Cash Flow'!D42/10</f>
        <v>76.512708195549948</v>
      </c>
      <c r="E35" s="271"/>
      <c r="F35" s="271"/>
    </row>
    <row r="36" spans="1:6" x14ac:dyDescent="0.2">
      <c r="B36" s="1" t="s">
        <v>221</v>
      </c>
      <c r="C36" s="261">
        <f>'[2]Cash Flow'!F43/10</f>
        <v>6.8230000000000022</v>
      </c>
      <c r="D36" s="261">
        <f>'[2]Cash Flow'!D43/10</f>
        <v>-275.94256147293351</v>
      </c>
      <c r="E36" s="271"/>
      <c r="F36" s="271"/>
    </row>
    <row r="37" spans="1:6" x14ac:dyDescent="0.2">
      <c r="B37" s="1" t="s">
        <v>222</v>
      </c>
      <c r="C37" s="261">
        <f>'[2]Cash Flow'!F44/10</f>
        <v>0.60999999999999943</v>
      </c>
      <c r="D37" s="261">
        <f>'[2]Cash Flow'!D44/10</f>
        <v>0.87109340000000091</v>
      </c>
      <c r="E37" s="271"/>
      <c r="F37" s="271"/>
    </row>
    <row r="38" spans="1:6" x14ac:dyDescent="0.2">
      <c r="B38" s="1" t="s">
        <v>223</v>
      </c>
      <c r="C38" s="261">
        <f>'[2]Cash Flow'!F45/10</f>
        <v>-5.8566341835250002</v>
      </c>
      <c r="D38" s="261">
        <f>'[2]Cash Flow'!D45/10</f>
        <v>-3.227689999999984</v>
      </c>
      <c r="E38" s="271"/>
      <c r="F38" s="271"/>
    </row>
    <row r="39" spans="1:6" x14ac:dyDescent="0.2">
      <c r="B39" s="1" t="s">
        <v>224</v>
      </c>
      <c r="C39" s="261">
        <f>'[2]Cash Flow'!F46/10</f>
        <v>-10.23</v>
      </c>
      <c r="D39" s="261">
        <f>'[2]Cash Flow'!D46/10</f>
        <v>-53.655999999999992</v>
      </c>
      <c r="E39" s="271"/>
      <c r="F39" s="271"/>
    </row>
    <row r="40" spans="1:6" x14ac:dyDescent="0.2">
      <c r="B40" s="1" t="s">
        <v>225</v>
      </c>
      <c r="C40" s="261">
        <f>'[2]Cash Flow'!F47/10</f>
        <v>62.539530901141767</v>
      </c>
      <c r="D40" s="261">
        <f>'[2]Cash Flow'!D47/10</f>
        <v>122.72085919645988</v>
      </c>
      <c r="E40" s="271"/>
      <c r="F40" s="271"/>
    </row>
    <row r="41" spans="1:6" x14ac:dyDescent="0.2">
      <c r="B41" s="1" t="s">
        <v>226</v>
      </c>
      <c r="C41" s="261">
        <f>'[2]Cash Flow'!F48/10</f>
        <v>-223.52968609277931</v>
      </c>
      <c r="D41" s="261">
        <f>'[2]Cash Flow'!D48/10</f>
        <v>447.97613313118643</v>
      </c>
      <c r="E41" s="271"/>
      <c r="F41" s="271"/>
    </row>
    <row r="42" spans="1:6" x14ac:dyDescent="0.2">
      <c r="B42" s="1" t="s">
        <v>227</v>
      </c>
      <c r="C42" s="261">
        <f>'[2]Cash Flow'!F49/10</f>
        <v>-22</v>
      </c>
      <c r="D42" s="261">
        <f>'[2]Cash Flow'!D49/10</f>
        <v>0</v>
      </c>
      <c r="E42" s="271"/>
      <c r="F42" s="271"/>
    </row>
    <row r="43" spans="1:6" x14ac:dyDescent="0.2">
      <c r="B43" s="1" t="s">
        <v>228</v>
      </c>
      <c r="C43" s="261">
        <f>'[2]Cash Flow'!F50/10</f>
        <v>45.738673549999973</v>
      </c>
      <c r="D43" s="261">
        <f>'[2]Cash Flow'!D50/10</f>
        <v>-42.059249672100009</v>
      </c>
      <c r="E43" s="271"/>
      <c r="F43" s="271"/>
    </row>
    <row r="44" spans="1:6" x14ac:dyDescent="0.2">
      <c r="B44" s="1" t="s">
        <v>229</v>
      </c>
      <c r="C44" s="261">
        <f>'[2]Cash Flow'!F52/10</f>
        <v>-144.74914609999999</v>
      </c>
      <c r="D44" s="261">
        <f>'[2]Cash Flow'!D52/10</f>
        <v>132.95853448925033</v>
      </c>
      <c r="E44" s="271"/>
      <c r="F44" s="271"/>
    </row>
    <row r="45" spans="1:6" s="250" customFormat="1" x14ac:dyDescent="0.2">
      <c r="A45" s="245"/>
      <c r="B45" s="255" t="s">
        <v>230</v>
      </c>
      <c r="C45" s="256">
        <f>SUM(C30:C44)</f>
        <v>-145.87255424816391</v>
      </c>
      <c r="D45" s="256">
        <f>SUM(D30:D44)</f>
        <v>-1400.6700943975875</v>
      </c>
      <c r="E45" s="265">
        <f>'[2]Cash Flow'!$G$52/10-C45</f>
        <v>0</v>
      </c>
      <c r="F45" s="265">
        <f>'[2]Cash Flow'!$E$52/10-D45</f>
        <v>0</v>
      </c>
    </row>
    <row r="46" spans="1:6" s="250" customFormat="1" x14ac:dyDescent="0.2">
      <c r="A46" s="245"/>
      <c r="C46" s="251"/>
      <c r="D46" s="251"/>
      <c r="E46" s="265"/>
      <c r="F46" s="265"/>
    </row>
    <row r="47" spans="1:6" s="260" customFormat="1" x14ac:dyDescent="0.2">
      <c r="A47" s="257"/>
      <c r="B47" s="258" t="s">
        <v>231</v>
      </c>
      <c r="C47" s="259" t="e">
        <f>C27+C45</f>
        <v>#REF!</v>
      </c>
      <c r="D47" s="259">
        <f>D27+D45</f>
        <v>3144.7732292450301</v>
      </c>
      <c r="E47" s="272" t="e">
        <f>'[2]Cash Flow'!$G$54/10-C47</f>
        <v>#REF!</v>
      </c>
      <c r="F47" s="272">
        <f>'[2]Cash Flow'!$E$54/10-D47</f>
        <v>-1.7808098291425267E-3</v>
      </c>
    </row>
    <row r="48" spans="1:6" s="250" customFormat="1" x14ac:dyDescent="0.2">
      <c r="A48" s="245"/>
      <c r="C48" s="251"/>
      <c r="D48" s="251"/>
      <c r="E48" s="265"/>
      <c r="F48" s="265"/>
    </row>
    <row r="49" spans="1:7" x14ac:dyDescent="0.2">
      <c r="B49" s="1" t="s">
        <v>232</v>
      </c>
      <c r="C49" s="261">
        <f>-'[2]Cash Flow'!F56/10</f>
        <v>-1023.8306468297121</v>
      </c>
      <c r="D49" s="261">
        <f>-'[2]Cash Flow'!D56/10</f>
        <v>-906.30881927702592</v>
      </c>
      <c r="E49" s="271"/>
      <c r="F49" s="271"/>
    </row>
    <row r="50" spans="1:7" s="250" customFormat="1" x14ac:dyDescent="0.2">
      <c r="A50" s="245"/>
      <c r="B50" s="252" t="s">
        <v>233</v>
      </c>
      <c r="C50" s="253" t="e">
        <f>C47+C49</f>
        <v>#REF!</v>
      </c>
      <c r="D50" s="253">
        <f>D47+D49</f>
        <v>2238.464409968004</v>
      </c>
      <c r="E50" s="265" t="e">
        <f>'[2]Cash Flow'!$G$58/10-C50</f>
        <v>#REF!</v>
      </c>
      <c r="F50" s="265">
        <f>'[2]Cash Flow'!$E$58/10-D50</f>
        <v>-1.7808098291425267E-3</v>
      </c>
      <c r="G50" s="273"/>
    </row>
    <row r="51" spans="1:7" x14ac:dyDescent="0.2">
      <c r="C51" s="261"/>
      <c r="D51" s="261"/>
      <c r="E51" s="271"/>
      <c r="F51" s="271"/>
    </row>
    <row r="52" spans="1:7" x14ac:dyDescent="0.2">
      <c r="C52" s="261"/>
      <c r="D52" s="261"/>
      <c r="E52" s="271"/>
      <c r="F52" s="271"/>
    </row>
    <row r="53" spans="1:7" s="250" customFormat="1" x14ac:dyDescent="0.2">
      <c r="A53" s="245"/>
      <c r="B53" s="250" t="s">
        <v>234</v>
      </c>
      <c r="C53" s="251"/>
      <c r="D53" s="251"/>
      <c r="E53" s="265"/>
      <c r="F53" s="265"/>
    </row>
    <row r="54" spans="1:7" ht="25.5" x14ac:dyDescent="0.2">
      <c r="B54" s="263" t="s">
        <v>235</v>
      </c>
      <c r="C54" s="261">
        <f>'[2]Cash Flow'!F61/10</f>
        <v>-353.34033688591865</v>
      </c>
      <c r="D54" s="261">
        <f>'[2]Cash Flow'!D61/10</f>
        <v>-621.00485881949078</v>
      </c>
      <c r="E54" s="271"/>
      <c r="F54" s="271"/>
    </row>
    <row r="55" spans="1:7" x14ac:dyDescent="0.2">
      <c r="B55" s="1" t="s">
        <v>269</v>
      </c>
      <c r="C55" s="261">
        <f>'[2]Cash Flow'!F62/10</f>
        <v>-605.09034798061225</v>
      </c>
      <c r="D55" s="261">
        <f>'[2]Cash Flow'!D62/10</f>
        <v>0</v>
      </c>
      <c r="E55" s="271"/>
      <c r="F55" s="271"/>
    </row>
    <row r="56" spans="1:7" x14ac:dyDescent="0.2">
      <c r="B56" s="1" t="s">
        <v>270</v>
      </c>
      <c r="C56" s="261">
        <f>'[2]Cash Flow'!F63/10</f>
        <v>-605.09034798061225</v>
      </c>
      <c r="D56" s="261">
        <f>'[2]Cash Flow'!D63/10</f>
        <v>-884.1</v>
      </c>
      <c r="E56" s="271"/>
      <c r="F56" s="271"/>
    </row>
    <row r="57" spans="1:7" x14ac:dyDescent="0.2">
      <c r="B57" s="1" t="s">
        <v>256</v>
      </c>
      <c r="C57" s="261">
        <f>'[2]Cash Flow'!F64/10</f>
        <v>4.1322536300000028</v>
      </c>
      <c r="D57" s="261">
        <f>'[2]Cash Flow'!D64/10</f>
        <v>9.4635232408823242</v>
      </c>
      <c r="E57" s="271"/>
      <c r="F57" s="271"/>
    </row>
    <row r="58" spans="1:7" x14ac:dyDescent="0.2">
      <c r="B58" s="1" t="s">
        <v>257</v>
      </c>
      <c r="C58" s="261">
        <f>'[2]Cash Flow'!F67/10</f>
        <v>-5782.2139013814831</v>
      </c>
      <c r="D58" s="261">
        <f>'[2]Cash Flow'!D67/10</f>
        <v>-5984.2498825000002</v>
      </c>
      <c r="E58" s="271"/>
      <c r="F58" s="271"/>
    </row>
    <row r="59" spans="1:7" x14ac:dyDescent="0.2">
      <c r="B59" s="1" t="s">
        <v>258</v>
      </c>
      <c r="C59" s="261">
        <f>'[2]Cash Flow'!F68/10</f>
        <v>4803.7290000000003</v>
      </c>
      <c r="D59" s="261">
        <f>'[2]Cash Flow'!D68/10</f>
        <v>5876.2669670000005</v>
      </c>
      <c r="E59" s="271"/>
      <c r="F59" s="271"/>
    </row>
    <row r="60" spans="1:7" x14ac:dyDescent="0.2">
      <c r="B60" s="1" t="s">
        <v>259</v>
      </c>
      <c r="C60" s="261">
        <f>'[2]Cash Flow'!F69/10</f>
        <v>0</v>
      </c>
      <c r="D60" s="261">
        <f>'[2]Cash Flow'!D69/10</f>
        <v>-75</v>
      </c>
      <c r="E60" s="271"/>
      <c r="F60" s="271"/>
    </row>
    <row r="61" spans="1:7" x14ac:dyDescent="0.2">
      <c r="B61" s="1" t="s">
        <v>208</v>
      </c>
      <c r="C61" s="261">
        <f>'[2]Cash Flow'!F70/10</f>
        <v>27.455992334000001</v>
      </c>
      <c r="D61" s="261">
        <f>'[2]Cash Flow'!D70/10</f>
        <v>67.081238830373536</v>
      </c>
      <c r="E61" s="271"/>
      <c r="F61" s="271"/>
    </row>
    <row r="62" spans="1:7" x14ac:dyDescent="0.2">
      <c r="B62" s="1" t="s">
        <v>207</v>
      </c>
      <c r="C62" s="261">
        <f>'[2]Cash Flow'!F71/10</f>
        <v>3.786</v>
      </c>
      <c r="D62" s="261">
        <f>'[2]Cash Flow'!D71/10</f>
        <v>13.194999999999999</v>
      </c>
      <c r="E62" s="271"/>
      <c r="F62" s="271"/>
    </row>
    <row r="63" spans="1:7" s="250" customFormat="1" x14ac:dyDescent="0.2">
      <c r="A63" s="245"/>
      <c r="B63" s="252" t="s">
        <v>236</v>
      </c>
      <c r="C63" s="253">
        <f>SUM(C54:C62)</f>
        <v>-2506.6316882646256</v>
      </c>
      <c r="D63" s="253">
        <f>SUM(D54:D62)</f>
        <v>-1598.3480122482345</v>
      </c>
      <c r="E63" s="265">
        <f>'[2]Cash Flow'!$G$72/10-C63</f>
        <v>605.0903479806118</v>
      </c>
      <c r="F63" s="265">
        <f>'[2]Cash Flow'!$E$72/10-D63</f>
        <v>0</v>
      </c>
    </row>
    <row r="64" spans="1:7" x14ac:dyDescent="0.2">
      <c r="C64" s="261"/>
      <c r="D64" s="261"/>
      <c r="E64" s="271"/>
      <c r="F64" s="271"/>
    </row>
    <row r="65" spans="1:7" x14ac:dyDescent="0.2">
      <c r="B65" s="250" t="s">
        <v>237</v>
      </c>
      <c r="C65" s="261"/>
      <c r="D65" s="261"/>
      <c r="E65" s="271"/>
      <c r="F65" s="271"/>
    </row>
    <row r="66" spans="1:7" x14ac:dyDescent="0.2">
      <c r="B66" s="1" t="s">
        <v>260</v>
      </c>
      <c r="C66" s="261">
        <f>'[2]Cash Flow'!F76/10</f>
        <v>46.016999999999932</v>
      </c>
      <c r="D66" s="261">
        <f>'[2]Cash Flow'!D76/10</f>
        <v>25.76100000000006</v>
      </c>
      <c r="E66" s="271"/>
      <c r="F66" s="271"/>
    </row>
    <row r="67" spans="1:7" x14ac:dyDescent="0.2">
      <c r="B67" s="1" t="s">
        <v>239</v>
      </c>
      <c r="C67" s="261">
        <f>'[2]Cash Flow'!F78/10</f>
        <v>-261.02699999999999</v>
      </c>
      <c r="D67" s="261">
        <f>'[2]Cash Flow'!D78/10</f>
        <v>-625.96299999999997</v>
      </c>
      <c r="E67" s="271"/>
      <c r="F67" s="271"/>
    </row>
    <row r="68" spans="1:7" x14ac:dyDescent="0.2">
      <c r="B68" s="1" t="s">
        <v>261</v>
      </c>
      <c r="C68" s="261">
        <f>'[2]Cash Flow'!F79/10</f>
        <v>0</v>
      </c>
      <c r="D68" s="261">
        <f>'[2]Cash Flow'!D79/10</f>
        <v>0</v>
      </c>
      <c r="E68" s="271"/>
      <c r="F68" s="271"/>
    </row>
    <row r="69" spans="1:7" x14ac:dyDescent="0.2">
      <c r="B69" s="1" t="s">
        <v>262</v>
      </c>
      <c r="C69" s="261">
        <f>'[2]Cash Flow'!F80/10</f>
        <v>-7.9228471292249996</v>
      </c>
      <c r="D69" s="261">
        <f>'[2]Cash Flow'!D80/10</f>
        <v>-38.1</v>
      </c>
      <c r="E69" s="271"/>
      <c r="F69" s="271"/>
    </row>
    <row r="70" spans="1:7" x14ac:dyDescent="0.2">
      <c r="B70" s="1" t="s">
        <v>263</v>
      </c>
      <c r="C70" s="261">
        <f>'[2]Cash Flow'!F81/10</f>
        <v>735.57717211574618</v>
      </c>
      <c r="D70" s="261">
        <f>'[2]Cash Flow'!D81/10</f>
        <v>477.19254059000002</v>
      </c>
      <c r="E70" s="271"/>
      <c r="F70" s="271"/>
    </row>
    <row r="71" spans="1:7" x14ac:dyDescent="0.2">
      <c r="B71" s="1" t="s">
        <v>264</v>
      </c>
      <c r="C71" s="261">
        <f>'[2]Cash Flow'!F83/10</f>
        <v>-924.25172145513591</v>
      </c>
      <c r="D71" s="261">
        <f>'[2]Cash Flow'!D83/10</f>
        <v>-1775.6514500210001</v>
      </c>
      <c r="E71" s="271"/>
      <c r="F71" s="271"/>
    </row>
    <row r="72" spans="1:7" x14ac:dyDescent="0.2">
      <c r="B72" s="1" t="s">
        <v>238</v>
      </c>
      <c r="C72" s="261">
        <f>'[2]Cash Flow'!F84/10</f>
        <v>-87.765646099999998</v>
      </c>
      <c r="D72" s="261">
        <f>'[2]Cash Flow'!D84/10</f>
        <v>-103.56613652000001</v>
      </c>
      <c r="E72" s="271"/>
      <c r="F72" s="271"/>
    </row>
    <row r="73" spans="1:7" s="250" customFormat="1" x14ac:dyDescent="0.2">
      <c r="A73" s="245"/>
      <c r="B73" s="252" t="s">
        <v>240</v>
      </c>
      <c r="C73" s="253">
        <f>SUM(C66:C72)</f>
        <v>-499.37304256861478</v>
      </c>
      <c r="D73" s="253">
        <f>SUM(D66:D72)</f>
        <v>-2040.3270459510002</v>
      </c>
      <c r="E73" s="265">
        <f>'[2]Cash Flow'!$G$85/10-C73</f>
        <v>-1.0000000000331966E-3</v>
      </c>
      <c r="F73" s="265">
        <f>'[2]Cash Flow'!$E$85/10-D73</f>
        <v>-9.9999999974897946E-4</v>
      </c>
    </row>
    <row r="74" spans="1:7" x14ac:dyDescent="0.2">
      <c r="B74" s="1" t="s">
        <v>265</v>
      </c>
      <c r="C74" s="261">
        <f>'[2]Cash Flow'!$G$87/10</f>
        <v>-161.86399999999998</v>
      </c>
      <c r="D74" s="261"/>
      <c r="E74" s="271"/>
      <c r="F74" s="271"/>
    </row>
    <row r="75" spans="1:7" s="250" customFormat="1" x14ac:dyDescent="0.2">
      <c r="A75" s="245"/>
      <c r="B75" s="252" t="s">
        <v>241</v>
      </c>
      <c r="C75" s="253" t="e">
        <f>C50+C63+C73+C74</f>
        <v>#REF!</v>
      </c>
      <c r="D75" s="253">
        <f>D50+D63+D73+D74</f>
        <v>-1400.2106482312306</v>
      </c>
      <c r="E75" s="265" t="e">
        <f>'[2]Cash Flow'!$G$91/10-C75-C79</f>
        <v>#REF!</v>
      </c>
      <c r="F75" s="265">
        <f>'[2]Cash Flow'!$E$91/10-D75-D79</f>
        <v>-2.7808098282839921E-3</v>
      </c>
    </row>
    <row r="76" spans="1:7" x14ac:dyDescent="0.2">
      <c r="C76" s="261"/>
      <c r="D76" s="261"/>
      <c r="E76" s="271"/>
      <c r="F76" s="271"/>
    </row>
    <row r="77" spans="1:7" x14ac:dyDescent="0.2">
      <c r="B77" s="1" t="s">
        <v>242</v>
      </c>
      <c r="C77" s="261">
        <f>('[2]Cash Flow'!$G$92/10)+0.281642169106817</f>
        <v>2748.8916421691065</v>
      </c>
      <c r="D77" s="261" t="e">
        <f>C81</f>
        <v>#REF!</v>
      </c>
      <c r="E77" s="271"/>
      <c r="F77" s="271"/>
      <c r="G77" s="264"/>
    </row>
    <row r="78" spans="1:7" x14ac:dyDescent="0.2">
      <c r="C78" s="261"/>
      <c r="D78" s="261"/>
      <c r="E78" s="271"/>
      <c r="F78" s="271"/>
      <c r="G78" s="264"/>
    </row>
    <row r="79" spans="1:7" x14ac:dyDescent="0.2">
      <c r="B79" s="1" t="s">
        <v>266</v>
      </c>
      <c r="C79" s="261">
        <f>'[2]Cash Flow'!$G$89/10</f>
        <v>23.650758</v>
      </c>
      <c r="D79" s="261">
        <f>'[2]Cash Flow'!$E$89/10</f>
        <v>2.282</v>
      </c>
      <c r="E79" s="271"/>
      <c r="F79" s="271"/>
      <c r="G79" s="264"/>
    </row>
    <row r="80" spans="1:7" x14ac:dyDescent="0.2">
      <c r="C80" s="261"/>
      <c r="D80" s="261"/>
      <c r="E80" s="271"/>
      <c r="F80" s="271"/>
    </row>
    <row r="81" spans="1:7" s="250" customFormat="1" x14ac:dyDescent="0.2">
      <c r="A81" s="245"/>
      <c r="B81" s="252" t="s">
        <v>243</v>
      </c>
      <c r="C81" s="253" t="e">
        <f>C75+C77+C79</f>
        <v>#REF!</v>
      </c>
      <c r="D81" s="253" t="e">
        <f>D75+D77+D79</f>
        <v>#REF!</v>
      </c>
      <c r="E81" s="265" t="e">
        <f>'[2]Cash Flow'!$G$96/10-C81</f>
        <v>#REF!</v>
      </c>
      <c r="F81" s="265" t="e">
        <f>'[2]Cash Flow'!$E$96/10-D81</f>
        <v>#REF!</v>
      </c>
      <c r="G81" s="264"/>
    </row>
    <row r="82" spans="1:7" s="260" customFormat="1" x14ac:dyDescent="0.2">
      <c r="A82" s="257"/>
      <c r="B82" s="266" t="s">
        <v>244</v>
      </c>
      <c r="C82" s="267">
        <f>'[1]Result Conso New Format'!$I$169/10</f>
        <v>19.634</v>
      </c>
      <c r="D82" s="267">
        <f>'[1]Result Conso New Format'!$H$169/10</f>
        <v>27.134882229999999</v>
      </c>
      <c r="E82" s="272"/>
      <c r="F82" s="272"/>
    </row>
    <row r="83" spans="1:7" ht="26.25" customHeight="1" x14ac:dyDescent="0.2">
      <c r="B83" s="302" t="s">
        <v>245</v>
      </c>
      <c r="C83" s="302"/>
      <c r="D83" s="302"/>
      <c r="E83" s="271"/>
    </row>
    <row r="84" spans="1:7" x14ac:dyDescent="0.2">
      <c r="E84" s="271"/>
    </row>
    <row r="86" spans="1:7" x14ac:dyDescent="0.2">
      <c r="C86" s="269" t="e">
        <f>'Other metrics'!#REF!</f>
        <v>#REF!</v>
      </c>
      <c r="D86" s="269">
        <f>'Other metrics'!F128</f>
        <v>65.174999999999997</v>
      </c>
    </row>
    <row r="87" spans="1:7" x14ac:dyDescent="0.2">
      <c r="A87" s="245" t="s">
        <v>246</v>
      </c>
      <c r="B87" s="246" t="s">
        <v>247</v>
      </c>
      <c r="C87" s="247" t="str">
        <f>C4</f>
        <v>FY 17</v>
      </c>
      <c r="D87" s="247" t="str">
        <f>D4</f>
        <v>FY 18</v>
      </c>
    </row>
    <row r="88" spans="1:7" x14ac:dyDescent="0.2">
      <c r="B88" s="248"/>
      <c r="C88" s="249"/>
      <c r="D88" s="249"/>
    </row>
    <row r="89" spans="1:7" x14ac:dyDescent="0.2">
      <c r="B89" s="250" t="s">
        <v>201</v>
      </c>
      <c r="C89" s="251"/>
      <c r="D89" s="251"/>
    </row>
    <row r="90" spans="1:7" x14ac:dyDescent="0.2">
      <c r="B90" s="252" t="s">
        <v>202</v>
      </c>
      <c r="C90" s="253" t="e">
        <f>'Inc. st and BS (USD)'!#REF!</f>
        <v>#REF!</v>
      </c>
      <c r="D90" s="253">
        <f>'Inc. st and BS (USD)'!F40</f>
        <v>54.551409625555259</v>
      </c>
      <c r="E90" s="268"/>
      <c r="F90" s="268"/>
    </row>
    <row r="91" spans="1:7" x14ac:dyDescent="0.2">
      <c r="B91" s="250" t="s">
        <v>203</v>
      </c>
      <c r="C91" s="251"/>
      <c r="D91" s="251"/>
    </row>
    <row r="92" spans="1:7" x14ac:dyDescent="0.2">
      <c r="B92" s="1" t="s">
        <v>41</v>
      </c>
      <c r="C92" s="270" t="e">
        <f t="shared" ref="C92:C107" si="0">C9/$C$86</f>
        <v>#REF!</v>
      </c>
      <c r="D92" s="270">
        <f t="shared" ref="D92:D107" si="1">D9/$D$86</f>
        <v>9.9852704257767542</v>
      </c>
    </row>
    <row r="93" spans="1:7" x14ac:dyDescent="0.2">
      <c r="B93" s="1" t="s">
        <v>204</v>
      </c>
      <c r="C93" s="270" t="e">
        <f t="shared" si="0"/>
        <v>#REF!</v>
      </c>
      <c r="D93" s="270">
        <f t="shared" si="1"/>
        <v>0.56622938243191412</v>
      </c>
    </row>
    <row r="94" spans="1:7" x14ac:dyDescent="0.2">
      <c r="B94" s="1" t="s">
        <v>205</v>
      </c>
      <c r="C94" s="270" t="e">
        <f t="shared" si="0"/>
        <v>#REF!</v>
      </c>
      <c r="D94" s="270">
        <f t="shared" si="1"/>
        <v>-0.97730724971231309</v>
      </c>
    </row>
    <row r="95" spans="1:7" x14ac:dyDescent="0.2">
      <c r="B95" s="1" t="s">
        <v>206</v>
      </c>
      <c r="C95" s="270" t="e">
        <f t="shared" si="0"/>
        <v>#REF!</v>
      </c>
      <c r="D95" s="270">
        <f t="shared" si="1"/>
        <v>-1.1053011123897201</v>
      </c>
    </row>
    <row r="96" spans="1:7" x14ac:dyDescent="0.2">
      <c r="B96" s="1" t="s">
        <v>248</v>
      </c>
      <c r="C96" s="270" t="e">
        <f t="shared" si="0"/>
        <v>#REF!</v>
      </c>
      <c r="D96" s="270">
        <f t="shared" si="1"/>
        <v>0.26913632949689298</v>
      </c>
    </row>
    <row r="97" spans="2:4" x14ac:dyDescent="0.2">
      <c r="B97" s="1" t="s">
        <v>249</v>
      </c>
      <c r="C97" s="270" t="e">
        <f t="shared" si="0"/>
        <v>#REF!</v>
      </c>
      <c r="D97" s="270">
        <f t="shared" si="1"/>
        <v>0</v>
      </c>
    </row>
    <row r="98" spans="2:4" x14ac:dyDescent="0.2">
      <c r="B98" s="1" t="s">
        <v>207</v>
      </c>
      <c r="C98" s="270" t="e">
        <f t="shared" si="0"/>
        <v>#REF!</v>
      </c>
      <c r="D98" s="270">
        <f t="shared" si="1"/>
        <v>-0.20245492903720749</v>
      </c>
    </row>
    <row r="99" spans="2:4" x14ac:dyDescent="0.2">
      <c r="B99" s="1" t="s">
        <v>208</v>
      </c>
      <c r="C99" s="270" t="e">
        <f t="shared" si="0"/>
        <v>#REF!</v>
      </c>
      <c r="D99" s="270">
        <f t="shared" si="1"/>
        <v>-1.0292480066033531</v>
      </c>
    </row>
    <row r="100" spans="2:4" x14ac:dyDescent="0.2">
      <c r="B100" s="1" t="s">
        <v>209</v>
      </c>
      <c r="C100" s="270" t="e">
        <f t="shared" si="0"/>
        <v>#REF!</v>
      </c>
      <c r="D100" s="270">
        <f t="shared" si="1"/>
        <v>3.477808001841197</v>
      </c>
    </row>
    <row r="101" spans="2:4" hidden="1" x14ac:dyDescent="0.2">
      <c r="B101" s="1" t="s">
        <v>250</v>
      </c>
      <c r="C101" s="270" t="e">
        <f t="shared" si="0"/>
        <v>#REF!</v>
      </c>
      <c r="D101" s="270">
        <f t="shared" si="1"/>
        <v>0</v>
      </c>
    </row>
    <row r="102" spans="2:4" x14ac:dyDescent="0.2">
      <c r="B102" s="1" t="s">
        <v>251</v>
      </c>
      <c r="C102" s="270" t="e">
        <f t="shared" si="0"/>
        <v>#REF!</v>
      </c>
      <c r="D102" s="270">
        <f t="shared" si="1"/>
        <v>-6.622177561226518E-2</v>
      </c>
    </row>
    <row r="103" spans="2:4" x14ac:dyDescent="0.2">
      <c r="B103" s="1" t="s">
        <v>252</v>
      </c>
      <c r="C103" s="270" t="e">
        <f t="shared" si="0"/>
        <v>#REF!</v>
      </c>
      <c r="D103" s="270">
        <f t="shared" si="1"/>
        <v>3.8751668584579968</v>
      </c>
    </row>
    <row r="104" spans="2:4" x14ac:dyDescent="0.2">
      <c r="B104" s="1" t="s">
        <v>210</v>
      </c>
      <c r="C104" s="270" t="e">
        <f t="shared" si="0"/>
        <v>#REF!</v>
      </c>
      <c r="D104" s="270">
        <f t="shared" si="1"/>
        <v>1.82042194092827</v>
      </c>
    </row>
    <row r="105" spans="2:4" hidden="1" x14ac:dyDescent="0.2">
      <c r="B105" s="1" t="s">
        <v>253</v>
      </c>
      <c r="C105" s="270" t="e">
        <f t="shared" si="0"/>
        <v>#REF!</v>
      </c>
      <c r="D105" s="270">
        <f t="shared" si="1"/>
        <v>0</v>
      </c>
    </row>
    <row r="106" spans="2:4" x14ac:dyDescent="0.2">
      <c r="B106" s="1" t="s">
        <v>254</v>
      </c>
      <c r="C106" s="270" t="e">
        <f t="shared" si="0"/>
        <v>#REF!</v>
      </c>
      <c r="D106" s="270">
        <f t="shared" si="1"/>
        <v>-0.54263137706175679</v>
      </c>
    </row>
    <row r="107" spans="2:4" x14ac:dyDescent="0.2">
      <c r="B107" s="1" t="s">
        <v>211</v>
      </c>
      <c r="C107" s="270" t="e">
        <f t="shared" si="0"/>
        <v>#REF!</v>
      </c>
      <c r="D107" s="270">
        <f t="shared" si="1"/>
        <v>-0.27270905834107806</v>
      </c>
    </row>
    <row r="108" spans="2:4" x14ac:dyDescent="0.2">
      <c r="B108" s="255" t="s">
        <v>212</v>
      </c>
      <c r="C108" s="256" t="e">
        <f>SUM(C92:C107)</f>
        <v>#REF!</v>
      </c>
      <c r="D108" s="256">
        <f>SUM(D92:D107)</f>
        <v>15.798159430175332</v>
      </c>
    </row>
    <row r="109" spans="2:4" x14ac:dyDescent="0.2">
      <c r="B109" s="250"/>
      <c r="C109" s="251"/>
      <c r="D109" s="251"/>
    </row>
    <row r="110" spans="2:4" x14ac:dyDescent="0.2">
      <c r="B110" s="258" t="s">
        <v>213</v>
      </c>
      <c r="C110" s="259" t="e">
        <f>C90+C108</f>
        <v>#REF!</v>
      </c>
      <c r="D110" s="259">
        <f>D90+D108</f>
        <v>70.349569055730598</v>
      </c>
    </row>
    <row r="111" spans="2:4" x14ac:dyDescent="0.2">
      <c r="C111" s="261"/>
      <c r="D111" s="261"/>
    </row>
    <row r="112" spans="2:4" x14ac:dyDescent="0.2">
      <c r="B112" s="262" t="s">
        <v>214</v>
      </c>
      <c r="C112" s="261"/>
      <c r="D112" s="261"/>
    </row>
    <row r="113" spans="2:4" x14ac:dyDescent="0.2">
      <c r="B113" s="1" t="s">
        <v>215</v>
      </c>
      <c r="C113" s="270" t="e">
        <f t="shared" ref="C113:C127" si="2">C30/$C$86</f>
        <v>#REF!</v>
      </c>
      <c r="D113" s="270">
        <f t="shared" ref="D113:D127" si="3">D30/$D$86</f>
        <v>-0.77664825441503693</v>
      </c>
    </row>
    <row r="114" spans="2:4" x14ac:dyDescent="0.2">
      <c r="B114" s="1" t="s">
        <v>216</v>
      </c>
      <c r="C114" s="270" t="e">
        <f t="shared" si="2"/>
        <v>#REF!</v>
      </c>
      <c r="D114" s="270">
        <f t="shared" si="3"/>
        <v>-2.0461521102041433</v>
      </c>
    </row>
    <row r="115" spans="2:4" x14ac:dyDescent="0.2">
      <c r="B115" s="1" t="s">
        <v>217</v>
      </c>
      <c r="C115" s="270" t="e">
        <f t="shared" si="2"/>
        <v>#REF!</v>
      </c>
      <c r="D115" s="270">
        <f t="shared" si="3"/>
        <v>1.0245672294591464</v>
      </c>
    </row>
    <row r="116" spans="2:4" x14ac:dyDescent="0.2">
      <c r="B116" s="1" t="s">
        <v>218</v>
      </c>
      <c r="C116" s="270" t="e">
        <f t="shared" si="2"/>
        <v>#REF!</v>
      </c>
      <c r="D116" s="270">
        <f t="shared" si="3"/>
        <v>-18.749447007843944</v>
      </c>
    </row>
    <row r="117" spans="2:4" x14ac:dyDescent="0.2">
      <c r="B117" s="1" t="s">
        <v>219</v>
      </c>
      <c r="C117" s="270" t="e">
        <f t="shared" si="2"/>
        <v>#REF!</v>
      </c>
      <c r="D117" s="270">
        <f t="shared" si="3"/>
        <v>-7.1749730470996065</v>
      </c>
    </row>
    <row r="118" spans="2:4" x14ac:dyDescent="0.2">
      <c r="B118" s="1" t="s">
        <v>220</v>
      </c>
      <c r="C118" s="270" t="e">
        <f t="shared" si="2"/>
        <v>#REF!</v>
      </c>
      <c r="D118" s="270">
        <f t="shared" si="3"/>
        <v>1.1739579316540076</v>
      </c>
    </row>
    <row r="119" spans="2:4" x14ac:dyDescent="0.2">
      <c r="B119" s="1" t="s">
        <v>221</v>
      </c>
      <c r="C119" s="270" t="e">
        <f t="shared" si="2"/>
        <v>#REF!</v>
      </c>
      <c r="D119" s="270">
        <f t="shared" si="3"/>
        <v>-4.2338712922582822</v>
      </c>
    </row>
    <row r="120" spans="2:4" x14ac:dyDescent="0.2">
      <c r="B120" s="1" t="s">
        <v>222</v>
      </c>
      <c r="C120" s="270" t="e">
        <f t="shared" si="2"/>
        <v>#REF!</v>
      </c>
      <c r="D120" s="270">
        <f t="shared" si="3"/>
        <v>1.3365453011123912E-2</v>
      </c>
    </row>
    <row r="121" spans="2:4" x14ac:dyDescent="0.2">
      <c r="B121" s="1" t="s">
        <v>223</v>
      </c>
      <c r="C121" s="270" t="e">
        <f t="shared" si="2"/>
        <v>#REF!</v>
      </c>
      <c r="D121" s="270">
        <f t="shared" si="3"/>
        <v>-4.9523436900651849E-2</v>
      </c>
    </row>
    <row r="122" spans="2:4" x14ac:dyDescent="0.2">
      <c r="B122" s="1" t="s">
        <v>224</v>
      </c>
      <c r="C122" s="270" t="e">
        <f t="shared" si="2"/>
        <v>#REF!</v>
      </c>
      <c r="D122" s="270">
        <f t="shared" si="3"/>
        <v>-0.82326045262754111</v>
      </c>
    </row>
    <row r="123" spans="2:4" x14ac:dyDescent="0.2">
      <c r="B123" s="1" t="s">
        <v>225</v>
      </c>
      <c r="C123" s="270" t="e">
        <f t="shared" si="2"/>
        <v>#REF!</v>
      </c>
      <c r="D123" s="270">
        <f t="shared" si="3"/>
        <v>1.8829437544527792</v>
      </c>
    </row>
    <row r="124" spans="2:4" x14ac:dyDescent="0.2">
      <c r="B124" s="1" t="s">
        <v>226</v>
      </c>
      <c r="C124" s="270" t="e">
        <f t="shared" si="2"/>
        <v>#REF!</v>
      </c>
      <c r="D124" s="270">
        <f t="shared" si="3"/>
        <v>6.8734351074980662</v>
      </c>
    </row>
    <row r="125" spans="2:4" x14ac:dyDescent="0.2">
      <c r="B125" s="1" t="s">
        <v>227</v>
      </c>
      <c r="C125" s="270" t="e">
        <f t="shared" si="2"/>
        <v>#REF!</v>
      </c>
      <c r="D125" s="270">
        <f t="shared" si="3"/>
        <v>0</v>
      </c>
    </row>
    <row r="126" spans="2:4" x14ac:dyDescent="0.2">
      <c r="B126" s="1" t="s">
        <v>228</v>
      </c>
      <c r="C126" s="270" t="e">
        <f t="shared" si="2"/>
        <v>#REF!</v>
      </c>
      <c r="D126" s="270">
        <f t="shared" si="3"/>
        <v>-0.64532795814499444</v>
      </c>
    </row>
    <row r="127" spans="2:4" x14ac:dyDescent="0.2">
      <c r="B127" s="1" t="s">
        <v>229</v>
      </c>
      <c r="C127" s="270" t="e">
        <f t="shared" si="2"/>
        <v>#REF!</v>
      </c>
      <c r="D127" s="270">
        <f t="shared" si="3"/>
        <v>2.0400235441388621</v>
      </c>
    </row>
    <row r="128" spans="2:4" x14ac:dyDescent="0.2">
      <c r="B128" s="255" t="s">
        <v>230</v>
      </c>
      <c r="C128" s="256" t="e">
        <f>SUM(C113:C127)</f>
        <v>#REF!</v>
      </c>
      <c r="D128" s="256">
        <f>SUM(D113:D127)</f>
        <v>-21.490910539280215</v>
      </c>
    </row>
    <row r="129" spans="2:4" x14ac:dyDescent="0.2">
      <c r="B129" s="250"/>
      <c r="C129" s="251"/>
      <c r="D129" s="251"/>
    </row>
    <row r="130" spans="2:4" x14ac:dyDescent="0.2">
      <c r="B130" s="258" t="s">
        <v>231</v>
      </c>
      <c r="C130" s="259" t="e">
        <f>C110+C128</f>
        <v>#REF!</v>
      </c>
      <c r="D130" s="259">
        <f>D110+D128</f>
        <v>48.858658516450383</v>
      </c>
    </row>
    <row r="131" spans="2:4" x14ac:dyDescent="0.2">
      <c r="B131" s="250"/>
      <c r="C131" s="251"/>
      <c r="D131" s="251"/>
    </row>
    <row r="132" spans="2:4" x14ac:dyDescent="0.2">
      <c r="B132" s="1" t="s">
        <v>232</v>
      </c>
      <c r="C132" s="270" t="e">
        <f t="shared" ref="C132" si="4">C49/$C$86</f>
        <v>#REF!</v>
      </c>
      <c r="D132" s="270">
        <f t="shared" ref="D132" si="5">D49/$D$86</f>
        <v>-13.9057739820027</v>
      </c>
    </row>
    <row r="133" spans="2:4" x14ac:dyDescent="0.2">
      <c r="B133" s="252" t="s">
        <v>233</v>
      </c>
      <c r="C133" s="253" t="e">
        <f>C130+C132</f>
        <v>#REF!</v>
      </c>
      <c r="D133" s="253">
        <f>D130+D132</f>
        <v>34.952884534447684</v>
      </c>
    </row>
    <row r="134" spans="2:4" x14ac:dyDescent="0.2">
      <c r="C134" s="261"/>
      <c r="D134" s="261"/>
    </row>
    <row r="135" spans="2:4" x14ac:dyDescent="0.2">
      <c r="C135" s="261"/>
      <c r="D135" s="261"/>
    </row>
    <row r="136" spans="2:4" x14ac:dyDescent="0.2">
      <c r="B136" s="250" t="s">
        <v>234</v>
      </c>
      <c r="C136" s="251"/>
      <c r="D136" s="251"/>
    </row>
    <row r="137" spans="2:4" ht="25.5" x14ac:dyDescent="0.2">
      <c r="B137" s="263" t="s">
        <v>235</v>
      </c>
      <c r="C137" s="270" t="e">
        <f t="shared" ref="C137:C145" si="6">C54/$C$86</f>
        <v>#REF!</v>
      </c>
      <c r="D137" s="270">
        <f t="shared" ref="D137:D145" si="7">D54/$D$86</f>
        <v>-9.5282678760182709</v>
      </c>
    </row>
    <row r="138" spans="2:4" x14ac:dyDescent="0.2">
      <c r="B138" s="1" t="s">
        <v>255</v>
      </c>
      <c r="C138" s="270" t="e">
        <f t="shared" si="6"/>
        <v>#REF!</v>
      </c>
      <c r="D138" s="270">
        <f t="shared" si="7"/>
        <v>0</v>
      </c>
    </row>
    <row r="139" spans="2:4" x14ac:dyDescent="0.2">
      <c r="B139" s="1" t="s">
        <v>267</v>
      </c>
      <c r="C139" s="270" t="e">
        <f t="shared" si="6"/>
        <v>#REF!</v>
      </c>
      <c r="D139" s="270">
        <f t="shared" si="7"/>
        <v>-13.565017261219793</v>
      </c>
    </row>
    <row r="140" spans="2:4" x14ac:dyDescent="0.2">
      <c r="B140" s="1" t="s">
        <v>256</v>
      </c>
      <c r="C140" s="270" t="e">
        <f t="shared" si="6"/>
        <v>#REF!</v>
      </c>
      <c r="D140" s="270">
        <f t="shared" si="7"/>
        <v>0.14520173748956386</v>
      </c>
    </row>
    <row r="141" spans="2:4" x14ac:dyDescent="0.2">
      <c r="B141" s="1" t="s">
        <v>257</v>
      </c>
      <c r="C141" s="270" t="e">
        <f t="shared" si="6"/>
        <v>#REF!</v>
      </c>
      <c r="D141" s="270">
        <f t="shared" si="7"/>
        <v>-91.818180015343316</v>
      </c>
    </row>
    <row r="142" spans="2:4" x14ac:dyDescent="0.2">
      <c r="B142" s="1" t="s">
        <v>258</v>
      </c>
      <c r="C142" s="270" t="e">
        <f t="shared" si="6"/>
        <v>#REF!</v>
      </c>
      <c r="D142" s="270">
        <f t="shared" si="7"/>
        <v>90.161365047947839</v>
      </c>
    </row>
    <row r="143" spans="2:4" x14ac:dyDescent="0.2">
      <c r="B143" s="1" t="s">
        <v>259</v>
      </c>
      <c r="C143" s="270" t="e">
        <f t="shared" si="6"/>
        <v>#REF!</v>
      </c>
      <c r="D143" s="270">
        <f t="shared" si="7"/>
        <v>-1.1507479861910241</v>
      </c>
    </row>
    <row r="144" spans="2:4" x14ac:dyDescent="0.2">
      <c r="B144" s="1" t="s">
        <v>208</v>
      </c>
      <c r="C144" s="270" t="e">
        <f t="shared" si="6"/>
        <v>#REF!</v>
      </c>
      <c r="D144" s="270">
        <f t="shared" si="7"/>
        <v>1.0292480066033531</v>
      </c>
    </row>
    <row r="145" spans="2:7" x14ac:dyDescent="0.2">
      <c r="B145" s="1" t="s">
        <v>207</v>
      </c>
      <c r="C145" s="270" t="e">
        <f t="shared" si="6"/>
        <v>#REF!</v>
      </c>
      <c r="D145" s="270">
        <f t="shared" si="7"/>
        <v>0.20245492903720749</v>
      </c>
    </row>
    <row r="146" spans="2:7" x14ac:dyDescent="0.2">
      <c r="B146" s="252" t="s">
        <v>236</v>
      </c>
      <c r="C146" s="253" t="e">
        <f>SUM(C137:C145)</f>
        <v>#REF!</v>
      </c>
      <c r="D146" s="253">
        <f>SUM(D137:D145)</f>
        <v>-24.52394341769444</v>
      </c>
    </row>
    <row r="147" spans="2:7" x14ac:dyDescent="0.2">
      <c r="C147" s="261"/>
      <c r="D147" s="261"/>
    </row>
    <row r="148" spans="2:7" x14ac:dyDescent="0.2">
      <c r="B148" s="250" t="s">
        <v>237</v>
      </c>
      <c r="C148" s="261"/>
      <c r="D148" s="261"/>
    </row>
    <row r="149" spans="2:7" x14ac:dyDescent="0.2">
      <c r="B149" s="1" t="s">
        <v>260</v>
      </c>
      <c r="C149" s="270" t="e">
        <f t="shared" ref="C149:C155" si="8">C66/$C$86</f>
        <v>#REF!</v>
      </c>
      <c r="D149" s="270">
        <f t="shared" ref="D149:D155" si="9">D66/$D$86</f>
        <v>0.39525891829689391</v>
      </c>
    </row>
    <row r="150" spans="2:7" x14ac:dyDescent="0.2">
      <c r="B150" s="1" t="s">
        <v>239</v>
      </c>
      <c r="C150" s="270" t="e">
        <f t="shared" si="8"/>
        <v>#REF!</v>
      </c>
      <c r="D150" s="270">
        <f t="shared" si="9"/>
        <v>-9.6043421557345603</v>
      </c>
    </row>
    <row r="151" spans="2:7" x14ac:dyDescent="0.2">
      <c r="B151" s="1" t="s">
        <v>261</v>
      </c>
      <c r="C151" s="270" t="e">
        <f t="shared" si="8"/>
        <v>#REF!</v>
      </c>
      <c r="D151" s="270">
        <f t="shared" si="9"/>
        <v>0</v>
      </c>
    </row>
    <row r="152" spans="2:7" x14ac:dyDescent="0.2">
      <c r="B152" s="1" t="s">
        <v>262</v>
      </c>
      <c r="C152" s="270" t="e">
        <f t="shared" si="8"/>
        <v>#REF!</v>
      </c>
      <c r="D152" s="270">
        <f t="shared" si="9"/>
        <v>-0.58457997698504027</v>
      </c>
    </row>
    <row r="153" spans="2:7" x14ac:dyDescent="0.2">
      <c r="B153" s="1" t="s">
        <v>263</v>
      </c>
      <c r="C153" s="270" t="e">
        <f t="shared" si="8"/>
        <v>#REF!</v>
      </c>
      <c r="D153" s="270">
        <f t="shared" si="9"/>
        <v>7.3217114014576143</v>
      </c>
    </row>
    <row r="154" spans="2:7" x14ac:dyDescent="0.2">
      <c r="B154" s="1" t="s">
        <v>264</v>
      </c>
      <c r="C154" s="270" t="e">
        <f t="shared" si="8"/>
        <v>#REF!</v>
      </c>
      <c r="D154" s="270">
        <f t="shared" si="9"/>
        <v>-27.244364403851172</v>
      </c>
    </row>
    <row r="155" spans="2:7" x14ac:dyDescent="0.2">
      <c r="B155" s="1" t="s">
        <v>238</v>
      </c>
      <c r="C155" s="270" t="e">
        <f t="shared" si="8"/>
        <v>#REF!</v>
      </c>
      <c r="D155" s="270">
        <f t="shared" si="9"/>
        <v>-1.5890469738396626</v>
      </c>
    </row>
    <row r="156" spans="2:7" x14ac:dyDescent="0.2">
      <c r="B156" s="252" t="s">
        <v>240</v>
      </c>
      <c r="C156" s="253" t="e">
        <f>SUM(C149:C155)</f>
        <v>#REF!</v>
      </c>
      <c r="D156" s="253">
        <f>SUM(D149:D155)</f>
        <v>-31.305363190655925</v>
      </c>
      <c r="F156" s="268"/>
      <c r="G156" s="268"/>
    </row>
    <row r="157" spans="2:7" x14ac:dyDescent="0.2">
      <c r="B157" s="1" t="s">
        <v>265</v>
      </c>
      <c r="C157" s="270" t="e">
        <f>(C74/$C$86)+2.06988141201764</f>
        <v>#REF!</v>
      </c>
      <c r="D157" s="270">
        <f>(D74/$D$86)+1.72141276972612</f>
        <v>1.7214127697261199</v>
      </c>
    </row>
    <row r="158" spans="2:7" x14ac:dyDescent="0.2">
      <c r="B158" s="252" t="s">
        <v>241</v>
      </c>
      <c r="C158" s="253" t="e">
        <f>C133+C146+C156+C157</f>
        <v>#REF!</v>
      </c>
      <c r="D158" s="253">
        <f>D133+D146+D156+D157</f>
        <v>-19.155009304176563</v>
      </c>
    </row>
    <row r="159" spans="2:7" x14ac:dyDescent="0.2">
      <c r="C159" s="261"/>
      <c r="D159" s="261"/>
    </row>
    <row r="160" spans="2:7" x14ac:dyDescent="0.2">
      <c r="B160" s="1" t="s">
        <v>242</v>
      </c>
      <c r="C160" s="270" t="e">
        <f t="shared" ref="C160" si="10">C77/$C$86</f>
        <v>#REF!</v>
      </c>
      <c r="D160" s="270" t="e">
        <f>C164</f>
        <v>#REF!</v>
      </c>
    </row>
    <row r="161" spans="2:6" x14ac:dyDescent="0.2">
      <c r="C161" s="261"/>
      <c r="D161" s="261"/>
    </row>
    <row r="162" spans="2:6" x14ac:dyDescent="0.2">
      <c r="B162" s="1" t="s">
        <v>266</v>
      </c>
      <c r="C162" s="270" t="e">
        <f t="shared" ref="C162" si="11">C79/$C$86</f>
        <v>#REF!</v>
      </c>
      <c r="D162" s="270">
        <f t="shared" ref="D162" si="12">D79/$D$86</f>
        <v>3.5013425393172232E-2</v>
      </c>
    </row>
    <row r="163" spans="2:6" x14ac:dyDescent="0.2">
      <c r="C163" s="261"/>
      <c r="D163" s="261"/>
      <c r="E163" s="271" t="e">
        <f>'Inc. st and BS (USD)'!#REF!-C164-C165</f>
        <v>#REF!</v>
      </c>
      <c r="F163" s="271" t="e">
        <f>'Inc. st and BS (USD)'!E97-D164-D165</f>
        <v>#REF!</v>
      </c>
    </row>
    <row r="164" spans="2:6" x14ac:dyDescent="0.2">
      <c r="B164" s="252" t="s">
        <v>243</v>
      </c>
      <c r="C164" s="253" t="e">
        <f>C158+C160+C162</f>
        <v>#REF!</v>
      </c>
      <c r="D164" s="253" t="e">
        <f>D158+D160+D162</f>
        <v>#REF!</v>
      </c>
    </row>
    <row r="165" spans="2:6" x14ac:dyDescent="0.2">
      <c r="B165" s="266" t="s">
        <v>244</v>
      </c>
      <c r="C165" s="270" t="e">
        <f t="shared" ref="C165" si="13">C82/$C$86</f>
        <v>#REF!</v>
      </c>
      <c r="D165" s="270">
        <f t="shared" ref="D165" si="14">D82/$D$86</f>
        <v>0.41633881442270809</v>
      </c>
    </row>
    <row r="166" spans="2:6" ht="25.5" customHeight="1" x14ac:dyDescent="0.2">
      <c r="B166" s="302" t="s">
        <v>245</v>
      </c>
      <c r="C166" s="302"/>
      <c r="D166" s="302"/>
    </row>
  </sheetData>
  <mergeCells count="2">
    <mergeCell ref="B166:D166"/>
    <mergeCell ref="B83:D83"/>
  </mergeCells>
  <pageMargins left="0.7" right="0.7" top="0.75" bottom="0.75" header="0.3" footer="0.3"/>
  <pageSetup paperSize="9" scale="76" orientation="portrait" r:id="rId1"/>
  <rowBreaks count="1" manualBreakCount="1">
    <brk id="86" max="5" man="1"/>
  </rowBreaks>
  <colBreaks count="1" manualBreakCount="1">
    <brk id="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3:L211"/>
  <sheetViews>
    <sheetView showGridLines="0" tabSelected="1" zoomScale="88" zoomScaleNormal="88" zoomScaleSheetLayoutView="100" workbookViewId="0">
      <pane xSplit="1" ySplit="4" topLeftCell="B26" activePane="bottomRight" state="frozen"/>
      <selection activeCell="D63" sqref="D63"/>
      <selection pane="topRight" activeCell="D63" sqref="D63"/>
      <selection pane="bottomLeft" activeCell="D63" sqref="D63"/>
      <selection pane="bottomRight" activeCell="I11" sqref="I11"/>
    </sheetView>
  </sheetViews>
  <sheetFormatPr defaultRowHeight="12.75" x14ac:dyDescent="0.2"/>
  <cols>
    <col min="1" max="1" width="46.28515625" style="75" customWidth="1"/>
    <col min="2" max="2" width="9.28515625" style="75" bestFit="1" customWidth="1"/>
    <col min="3" max="4" width="11.140625" style="75" customWidth="1"/>
    <col min="5" max="16384" width="9.140625" style="81"/>
  </cols>
  <sheetData>
    <row r="3" spans="1:7" s="78" customFormat="1" x14ac:dyDescent="0.2">
      <c r="A3" s="75"/>
      <c r="B3" s="77"/>
      <c r="C3" s="77"/>
      <c r="D3" s="77"/>
    </row>
    <row r="4" spans="1:7" x14ac:dyDescent="0.2">
      <c r="A4" s="79" t="s">
        <v>0</v>
      </c>
      <c r="B4" s="80" t="s">
        <v>177</v>
      </c>
      <c r="C4" s="202" t="s">
        <v>178</v>
      </c>
      <c r="D4" s="202" t="s">
        <v>193</v>
      </c>
      <c r="E4" s="202" t="s">
        <v>196</v>
      </c>
      <c r="F4" s="202" t="s">
        <v>197</v>
      </c>
      <c r="G4" s="202" t="s">
        <v>271</v>
      </c>
    </row>
    <row r="5" spans="1:7" s="85" customFormat="1" x14ac:dyDescent="0.2">
      <c r="A5" s="82"/>
      <c r="B5" s="84"/>
      <c r="C5" s="84"/>
      <c r="D5" s="84"/>
      <c r="E5" s="84"/>
      <c r="F5" s="84"/>
      <c r="G5" s="84"/>
    </row>
    <row r="6" spans="1:7" s="85" customFormat="1" x14ac:dyDescent="0.2">
      <c r="A6" s="86" t="s">
        <v>77</v>
      </c>
      <c r="B6" s="88"/>
      <c r="C6" s="88"/>
      <c r="D6" s="88"/>
      <c r="E6" s="88"/>
      <c r="F6" s="88"/>
      <c r="G6" s="88"/>
    </row>
    <row r="7" spans="1:7" s="279" customFormat="1" x14ac:dyDescent="0.2">
      <c r="A7" s="290" t="s">
        <v>282</v>
      </c>
      <c r="B7" s="293">
        <v>0.81538361135062054</v>
      </c>
      <c r="C7" s="293">
        <v>0.82867214336808759</v>
      </c>
      <c r="D7" s="293">
        <v>0.82876737282481894</v>
      </c>
      <c r="E7" s="293">
        <v>0.85854622772698264</v>
      </c>
      <c r="F7" s="293">
        <v>0.83389529773165871</v>
      </c>
      <c r="G7" s="293">
        <v>0.8502710842017096</v>
      </c>
    </row>
    <row r="8" spans="1:7" s="92" customFormat="1" x14ac:dyDescent="0.2">
      <c r="A8" s="287" t="s">
        <v>272</v>
      </c>
      <c r="B8" s="91">
        <v>0.3377147027232697</v>
      </c>
      <c r="C8" s="91">
        <v>0.33848950836821923</v>
      </c>
      <c r="D8" s="91">
        <v>0.35112378416471074</v>
      </c>
      <c r="E8" s="91">
        <v>0.36248073644306672</v>
      </c>
      <c r="F8" s="91">
        <v>0.34782003014812729</v>
      </c>
      <c r="G8" s="91">
        <v>0.38216636891804384</v>
      </c>
    </row>
    <row r="9" spans="1:7" s="92" customFormat="1" x14ac:dyDescent="0.2">
      <c r="A9" s="287" t="s">
        <v>273</v>
      </c>
      <c r="B9" s="91">
        <v>0.47766890862735084</v>
      </c>
      <c r="C9" s="91">
        <v>0.49018263499986836</v>
      </c>
      <c r="D9" s="91">
        <v>0.4776435886601082</v>
      </c>
      <c r="E9" s="91">
        <v>0.49606549128391592</v>
      </c>
      <c r="F9" s="91">
        <v>0.48607526758353142</v>
      </c>
      <c r="G9" s="91">
        <v>0.46810471528366576</v>
      </c>
    </row>
    <row r="10" spans="1:7" s="85" customFormat="1" ht="6" customHeight="1" x14ac:dyDescent="0.2">
      <c r="A10" s="83"/>
      <c r="B10" s="93"/>
      <c r="C10" s="93"/>
      <c r="D10" s="93"/>
      <c r="E10" s="93"/>
      <c r="F10" s="93"/>
      <c r="G10" s="93"/>
    </row>
    <row r="11" spans="1:7" s="279" customFormat="1" x14ac:dyDescent="0.2">
      <c r="A11" s="290" t="s">
        <v>283</v>
      </c>
      <c r="B11" s="293">
        <v>0.18461638864937951</v>
      </c>
      <c r="C11" s="293">
        <v>0.17132194716703131</v>
      </c>
      <c r="D11" s="293">
        <v>0.17123262717518095</v>
      </c>
      <c r="E11" s="293">
        <v>0.14145377227301731</v>
      </c>
      <c r="F11" s="293">
        <v>0.16610470226834126</v>
      </c>
      <c r="G11" s="293">
        <v>0.14942738247937704</v>
      </c>
    </row>
    <row r="12" spans="1:7" s="291" customFormat="1" x14ac:dyDescent="0.2">
      <c r="A12" s="287" t="s">
        <v>274</v>
      </c>
      <c r="B12" s="289">
        <v>2.4497439575781221E-2</v>
      </c>
      <c r="C12" s="289">
        <v>2.9510491631780784E-2</v>
      </c>
      <c r="D12" s="289">
        <v>3.5876215835289264E-2</v>
      </c>
      <c r="E12" s="289">
        <v>4.3434510902763984E-2</v>
      </c>
      <c r="F12" s="289">
        <v>3.359804637676081E-2</v>
      </c>
      <c r="G12" s="289">
        <v>4.7400479865803889E-2</v>
      </c>
    </row>
    <row r="13" spans="1:7" s="291" customFormat="1" x14ac:dyDescent="0.2">
      <c r="A13" s="287" t="s">
        <v>275</v>
      </c>
      <c r="B13" s="289">
        <v>9.6923679645843808E-2</v>
      </c>
      <c r="C13" s="289">
        <v>8.5489310406493865E-2</v>
      </c>
      <c r="D13" s="289">
        <v>8.1439770045554083E-2</v>
      </c>
      <c r="E13" s="289">
        <v>4.934902973201493E-2</v>
      </c>
      <c r="F13" s="289">
        <v>7.8673503127128813E-2</v>
      </c>
      <c r="G13" s="289">
        <v>4.9338666063463571E-2</v>
      </c>
    </row>
    <row r="14" spans="1:7" s="292" customFormat="1" x14ac:dyDescent="0.2">
      <c r="A14" s="287" t="s">
        <v>276</v>
      </c>
      <c r="B14" s="289">
        <v>6.3195269427754497E-2</v>
      </c>
      <c r="C14" s="289">
        <v>5.6322145128756648E-2</v>
      </c>
      <c r="D14" s="289">
        <v>5.391664129433759E-2</v>
      </c>
      <c r="E14" s="289">
        <v>4.8670231638238394E-2</v>
      </c>
      <c r="F14" s="289">
        <v>5.3833152764451636E-2</v>
      </c>
      <c r="G14" s="289">
        <v>5.2688236550109568E-2</v>
      </c>
    </row>
    <row r="15" spans="1:7" s="85" customFormat="1" ht="6" customHeight="1" x14ac:dyDescent="0.2">
      <c r="A15" s="83"/>
      <c r="B15" s="89"/>
      <c r="C15" s="89"/>
      <c r="D15" s="89"/>
      <c r="E15" s="89"/>
      <c r="F15" s="89"/>
      <c r="G15" s="89"/>
    </row>
    <row r="16" spans="1:7" s="83" customFormat="1" x14ac:dyDescent="0.2">
      <c r="A16" s="96" t="s">
        <v>56</v>
      </c>
      <c r="B16" s="97">
        <v>1</v>
      </c>
      <c r="C16" s="97">
        <v>0.9999940905351189</v>
      </c>
      <c r="D16" s="97">
        <v>0.99999999999999989</v>
      </c>
      <c r="E16" s="97">
        <v>1</v>
      </c>
      <c r="F16" s="97">
        <v>1</v>
      </c>
      <c r="G16" s="97">
        <v>0.99969846668108664</v>
      </c>
    </row>
    <row r="17" spans="1:7" s="83" customFormat="1" x14ac:dyDescent="0.2">
      <c r="A17" s="297" t="s">
        <v>281</v>
      </c>
      <c r="B17" s="298">
        <v>0.36221214229905091</v>
      </c>
      <c r="C17" s="298">
        <v>0.36799999999999999</v>
      </c>
      <c r="D17" s="298">
        <v>0.38700000000000001</v>
      </c>
      <c r="E17" s="298">
        <v>0.40591524734583073</v>
      </c>
      <c r="F17" s="298">
        <v>0.38141807652488813</v>
      </c>
      <c r="G17" s="298">
        <v>0.42956684878384771</v>
      </c>
    </row>
    <row r="18" spans="1:7" s="83" customFormat="1" x14ac:dyDescent="0.2">
      <c r="A18" s="96"/>
      <c r="B18" s="97"/>
      <c r="C18" s="97"/>
      <c r="D18" s="97"/>
      <c r="E18" s="97"/>
      <c r="F18" s="97"/>
      <c r="G18" s="97"/>
    </row>
    <row r="19" spans="1:7" s="83" customFormat="1" x14ac:dyDescent="0.2">
      <c r="A19" s="96"/>
      <c r="B19" s="97"/>
      <c r="C19" s="97"/>
      <c r="D19" s="97"/>
      <c r="E19" s="97"/>
      <c r="F19" s="97"/>
      <c r="G19" s="97"/>
    </row>
    <row r="20" spans="1:7" s="85" customFormat="1" ht="6" customHeight="1" x14ac:dyDescent="0.2">
      <c r="A20" s="98"/>
      <c r="B20" s="99"/>
      <c r="C20" s="99"/>
      <c r="D20" s="99"/>
      <c r="E20" s="99"/>
      <c r="F20" s="99"/>
      <c r="G20" s="99"/>
    </row>
    <row r="21" spans="1:7" s="83" customFormat="1" x14ac:dyDescent="0.2">
      <c r="A21" s="86" t="s">
        <v>46</v>
      </c>
      <c r="B21" s="89"/>
      <c r="C21" s="89"/>
      <c r="D21" s="89"/>
      <c r="E21" s="89"/>
      <c r="F21" s="89"/>
      <c r="G21" s="89"/>
    </row>
    <row r="22" spans="1:7" s="290" customFormat="1" x14ac:dyDescent="0.2">
      <c r="A22" s="290" t="s">
        <v>119</v>
      </c>
      <c r="B22" s="293">
        <v>0.52397327013151185</v>
      </c>
      <c r="C22" s="293">
        <v>0.51676219946022472</v>
      </c>
      <c r="D22" s="295">
        <v>0.51520304843526055</v>
      </c>
      <c r="E22" s="295">
        <v>0.51299385453121038</v>
      </c>
      <c r="F22" s="295">
        <v>0.51708623814278554</v>
      </c>
      <c r="G22" s="295">
        <v>0.50020380766935446</v>
      </c>
    </row>
    <row r="23" spans="1:7" s="288" customFormat="1" x14ac:dyDescent="0.2">
      <c r="A23" s="287" t="s">
        <v>277</v>
      </c>
      <c r="B23" s="289">
        <v>0.35210941820166675</v>
      </c>
      <c r="C23" s="289">
        <v>0.35601622624288171</v>
      </c>
      <c r="D23" s="289">
        <v>0.33836252906482267</v>
      </c>
      <c r="E23" s="289">
        <v>0.3679384364742283</v>
      </c>
      <c r="F23" s="289">
        <v>0.35372296802879966</v>
      </c>
      <c r="G23" s="289">
        <v>0.36058774591205939</v>
      </c>
    </row>
    <row r="24" spans="1:7" s="288" customFormat="1" x14ac:dyDescent="0.2">
      <c r="A24" s="287" t="s">
        <v>278</v>
      </c>
      <c r="B24" s="289">
        <v>0.17186385192984513</v>
      </c>
      <c r="C24" s="289">
        <v>0.16074597321734299</v>
      </c>
      <c r="D24" s="289">
        <v>0.17684051937043788</v>
      </c>
      <c r="E24" s="289">
        <v>0.14505541805698208</v>
      </c>
      <c r="F24" s="289">
        <v>0.16336327011398585</v>
      </c>
      <c r="G24" s="289">
        <v>0.1396160617572951</v>
      </c>
    </row>
    <row r="25" spans="1:7" s="290" customFormat="1" x14ac:dyDescent="0.2">
      <c r="A25" s="290" t="s">
        <v>171</v>
      </c>
      <c r="B25" s="293">
        <v>0.26498341609991738</v>
      </c>
      <c r="C25" s="293">
        <v>0.26993915989953554</v>
      </c>
      <c r="D25" s="293">
        <v>0.26959364322370521</v>
      </c>
      <c r="E25" s="293">
        <v>0.27199727284036174</v>
      </c>
      <c r="F25" s="293">
        <v>0.26921622396194206</v>
      </c>
      <c r="G25" s="293">
        <v>0.24693219937532737</v>
      </c>
    </row>
    <row r="26" spans="1:7" s="290" customFormat="1" x14ac:dyDescent="0.2">
      <c r="A26" s="290" t="s">
        <v>168</v>
      </c>
      <c r="B26" s="293">
        <v>0.19980477621422255</v>
      </c>
      <c r="C26" s="293">
        <v>0.20392449723579695</v>
      </c>
      <c r="D26" s="293">
        <v>0.20555074004592794</v>
      </c>
      <c r="E26" s="293">
        <v>0.20231764316544068</v>
      </c>
      <c r="F26" s="293">
        <v>0.20294033406235837</v>
      </c>
      <c r="G26" s="293">
        <v>0.2345615929552394</v>
      </c>
    </row>
    <row r="27" spans="1:7" s="288" customFormat="1" x14ac:dyDescent="0.2">
      <c r="A27" s="287" t="s">
        <v>279</v>
      </c>
      <c r="B27" s="289">
        <v>0.14351397248236095</v>
      </c>
      <c r="C27" s="289">
        <v>0.14923462508456178</v>
      </c>
      <c r="D27" s="289">
        <v>0.15111388632463532</v>
      </c>
      <c r="E27" s="289">
        <v>0.15337959620613892</v>
      </c>
      <c r="F27" s="289">
        <v>0.14944422561528178</v>
      </c>
      <c r="G27" s="289">
        <v>0.19362832429689</v>
      </c>
    </row>
    <row r="28" spans="1:7" s="288" customFormat="1" x14ac:dyDescent="0.2">
      <c r="A28" s="287" t="s">
        <v>280</v>
      </c>
      <c r="B28" s="289">
        <v>5.6290803731861586E-2</v>
      </c>
      <c r="C28" s="289">
        <v>5.4689872151235164E-2</v>
      </c>
      <c r="D28" s="289">
        <v>5.4436853721292609E-2</v>
      </c>
      <c r="E28" s="289">
        <v>4.8938046959301755E-2</v>
      </c>
      <c r="F28" s="289">
        <v>5.3496108447076578E-2</v>
      </c>
      <c r="G28" s="289">
        <v>4.0933268658349398E-2</v>
      </c>
    </row>
    <row r="29" spans="1:7" s="290" customFormat="1" x14ac:dyDescent="0.2">
      <c r="A29" s="290" t="s">
        <v>169</v>
      </c>
      <c r="B29" s="293">
        <v>1.1238537554348208E-2</v>
      </c>
      <c r="C29" s="293">
        <v>9.3741434044428539E-3</v>
      </c>
      <c r="D29" s="293">
        <v>9.6525682951064014E-3</v>
      </c>
      <c r="E29" s="293">
        <v>1.2691229462987305E-2</v>
      </c>
      <c r="F29" s="293">
        <v>1.0757203832914158E-2</v>
      </c>
      <c r="G29" s="293">
        <v>1.830240000007877E-2</v>
      </c>
    </row>
    <row r="30" spans="1:7" s="83" customFormat="1" x14ac:dyDescent="0.2">
      <c r="A30" s="94" t="s">
        <v>56</v>
      </c>
      <c r="B30" s="95">
        <v>1</v>
      </c>
      <c r="C30" s="95">
        <v>1</v>
      </c>
      <c r="D30" s="95">
        <v>1</v>
      </c>
      <c r="E30" s="95">
        <v>1.0000000000000002</v>
      </c>
      <c r="F30" s="95">
        <v>1.0000000000000002</v>
      </c>
      <c r="G30" s="95">
        <v>1</v>
      </c>
    </row>
    <row r="31" spans="1:7" s="83" customFormat="1" x14ac:dyDescent="0.2">
      <c r="B31" s="97"/>
      <c r="C31" s="97"/>
      <c r="D31" s="97"/>
      <c r="E31" s="97"/>
      <c r="F31" s="97"/>
      <c r="G31" s="97"/>
    </row>
    <row r="32" spans="1:7" s="83" customFormat="1" x14ac:dyDescent="0.2">
      <c r="B32" s="97"/>
      <c r="C32" s="97"/>
      <c r="D32" s="97"/>
      <c r="E32" s="97"/>
      <c r="F32" s="97"/>
      <c r="G32" s="97"/>
    </row>
    <row r="33" spans="1:9" s="83" customFormat="1" x14ac:dyDescent="0.2">
      <c r="A33" s="86" t="s">
        <v>78</v>
      </c>
      <c r="B33" s="89"/>
      <c r="C33" s="89"/>
      <c r="D33" s="89"/>
      <c r="E33" s="89"/>
      <c r="F33" s="89"/>
      <c r="G33" s="89"/>
    </row>
    <row r="34" spans="1:9" s="83" customFormat="1" x14ac:dyDescent="0.2">
      <c r="A34" s="83" t="s">
        <v>165</v>
      </c>
      <c r="B34" s="90">
        <v>0.74366428440594667</v>
      </c>
      <c r="C34" s="90">
        <v>0.72000891103751985</v>
      </c>
      <c r="D34" s="90">
        <v>0.73287061273120957</v>
      </c>
      <c r="E34" s="90">
        <v>0.72194480775730963</v>
      </c>
      <c r="F34" s="90">
        <v>0.72768611072275313</v>
      </c>
      <c r="G34" s="90">
        <v>0.74050868687162841</v>
      </c>
    </row>
    <row r="35" spans="1:9" s="83" customFormat="1" x14ac:dyDescent="0.2">
      <c r="A35" s="83" t="s">
        <v>166</v>
      </c>
      <c r="B35" s="90">
        <v>0.13782226141540752</v>
      </c>
      <c r="C35" s="90">
        <v>0.1418048517178763</v>
      </c>
      <c r="D35" s="90">
        <v>0.13546615785488139</v>
      </c>
      <c r="E35" s="90">
        <v>0.14189251019667717</v>
      </c>
      <c r="F35" s="90">
        <v>0.14016127400377193</v>
      </c>
      <c r="G35" s="90">
        <v>0.13725733399171139</v>
      </c>
    </row>
    <row r="36" spans="1:9" s="83" customFormat="1" x14ac:dyDescent="0.2">
      <c r="A36" s="83" t="s">
        <v>79</v>
      </c>
      <c r="B36" s="90">
        <v>9.4530680222364785E-2</v>
      </c>
      <c r="C36" s="90">
        <v>9.9153936328796322E-2</v>
      </c>
      <c r="D36" s="90">
        <v>9.5884639589939494E-2</v>
      </c>
      <c r="E36" s="90">
        <v>0.10405424146967372</v>
      </c>
      <c r="F36" s="90">
        <v>9.9112735766582291E-2</v>
      </c>
      <c r="G36" s="90">
        <v>9.797143742604611E-2</v>
      </c>
    </row>
    <row r="37" spans="1:9" s="83" customFormat="1" x14ac:dyDescent="0.2">
      <c r="A37" s="83" t="s">
        <v>167</v>
      </c>
      <c r="B37" s="90">
        <v>2.398277395628097E-2</v>
      </c>
      <c r="C37" s="90">
        <v>3.9032300915807588E-2</v>
      </c>
      <c r="D37" s="90">
        <v>3.5778589823969621E-2</v>
      </c>
      <c r="E37" s="90">
        <v>3.2108440576339409E-2</v>
      </c>
      <c r="F37" s="90">
        <v>3.3039879506892668E-2</v>
      </c>
      <c r="G37" s="90">
        <v>2.4262541710614018E-2</v>
      </c>
    </row>
    <row r="38" spans="1:9" s="83" customFormat="1" x14ac:dyDescent="0.2">
      <c r="A38" s="94" t="s">
        <v>56</v>
      </c>
      <c r="B38" s="95">
        <v>1</v>
      </c>
      <c r="C38" s="95">
        <v>1</v>
      </c>
      <c r="D38" s="212">
        <v>1</v>
      </c>
      <c r="E38" s="212">
        <v>0.99999999999999989</v>
      </c>
      <c r="F38" s="212">
        <v>1</v>
      </c>
      <c r="G38" s="212">
        <v>0.99999999999999989</v>
      </c>
    </row>
    <row r="39" spans="1:9" s="83" customFormat="1" x14ac:dyDescent="0.2">
      <c r="B39" s="97"/>
      <c r="C39" s="97"/>
      <c r="D39" s="97"/>
      <c r="E39" s="97"/>
      <c r="F39" s="97"/>
      <c r="G39" s="97"/>
    </row>
    <row r="40" spans="1:9" s="83" customFormat="1" x14ac:dyDescent="0.2">
      <c r="B40" s="97"/>
      <c r="C40" s="97"/>
      <c r="D40" s="97"/>
      <c r="E40" s="97"/>
      <c r="F40" s="97"/>
      <c r="G40" s="97"/>
    </row>
    <row r="41" spans="1:9" s="83" customFormat="1" x14ac:dyDescent="0.2">
      <c r="A41" s="86" t="s">
        <v>76</v>
      </c>
      <c r="B41" s="89"/>
      <c r="C41" s="89"/>
      <c r="D41" s="89"/>
      <c r="E41" s="89"/>
      <c r="F41" s="89"/>
      <c r="G41" s="89"/>
    </row>
    <row r="42" spans="1:9" s="83" customFormat="1" x14ac:dyDescent="0.2">
      <c r="A42" s="83" t="s">
        <v>44</v>
      </c>
      <c r="B42" s="90">
        <v>0.47934970871148436</v>
      </c>
      <c r="C42" s="90">
        <v>0.50876222492244516</v>
      </c>
      <c r="D42" s="90">
        <v>0.53231926140730246</v>
      </c>
      <c r="E42" s="90">
        <v>0.54207230113283111</v>
      </c>
      <c r="F42" s="90">
        <v>0.51961376186506969</v>
      </c>
      <c r="G42" s="90">
        <v>0.52715863949596165</v>
      </c>
    </row>
    <row r="43" spans="1:9" s="83" customFormat="1" x14ac:dyDescent="0.2">
      <c r="A43" s="83" t="s">
        <v>45</v>
      </c>
      <c r="B43" s="90">
        <v>0.5206502912885157</v>
      </c>
      <c r="C43" s="90">
        <v>0.49123777507755484</v>
      </c>
      <c r="D43" s="90">
        <v>0.46768073859269749</v>
      </c>
      <c r="E43" s="90">
        <v>0.45792769886716894</v>
      </c>
      <c r="F43" s="90">
        <v>0.48038623813493025</v>
      </c>
      <c r="G43" s="90">
        <v>0.47284136050403835</v>
      </c>
    </row>
    <row r="44" spans="1:9" s="83" customFormat="1" x14ac:dyDescent="0.2">
      <c r="A44" s="94" t="s">
        <v>56</v>
      </c>
      <c r="B44" s="95">
        <v>1</v>
      </c>
      <c r="C44" s="95">
        <v>1</v>
      </c>
      <c r="D44" s="212">
        <v>1</v>
      </c>
      <c r="E44" s="212">
        <v>1</v>
      </c>
      <c r="F44" s="212">
        <v>1</v>
      </c>
      <c r="G44" s="212">
        <v>1</v>
      </c>
    </row>
    <row r="45" spans="1:9" s="83" customFormat="1" x14ac:dyDescent="0.2">
      <c r="B45" s="100"/>
      <c r="C45" s="100"/>
      <c r="D45" s="100"/>
      <c r="E45" s="100"/>
      <c r="F45" s="100"/>
      <c r="G45" s="100"/>
    </row>
    <row r="46" spans="1:9" s="83" customFormat="1" x14ac:dyDescent="0.2">
      <c r="B46" s="100"/>
      <c r="C46" s="100"/>
      <c r="D46" s="100"/>
      <c r="E46" s="100"/>
      <c r="F46" s="100"/>
      <c r="G46" s="100"/>
    </row>
    <row r="47" spans="1:9" s="83" customFormat="1" x14ac:dyDescent="0.2">
      <c r="A47" s="101" t="s">
        <v>142</v>
      </c>
      <c r="B47" s="100"/>
      <c r="C47" s="100"/>
      <c r="D47" s="100"/>
      <c r="E47" s="100"/>
      <c r="F47" s="100"/>
      <c r="G47" s="100"/>
    </row>
    <row r="48" spans="1:9" s="83" customFormat="1" x14ac:dyDescent="0.2">
      <c r="A48" s="102" t="s">
        <v>97</v>
      </c>
      <c r="B48" s="104">
        <v>113.68523247717471</v>
      </c>
      <c r="C48" s="104">
        <v>118.09819274654902</v>
      </c>
      <c r="D48" s="104">
        <v>122.85882093802766</v>
      </c>
      <c r="E48" s="104">
        <v>123.99941743999999</v>
      </c>
      <c r="F48" s="104">
        <v>476.86304427390724</v>
      </c>
      <c r="G48" s="104">
        <v>136.12741320042994</v>
      </c>
      <c r="H48" s="283"/>
      <c r="I48" s="285"/>
    </row>
    <row r="49" spans="1:8" s="83" customFormat="1" x14ac:dyDescent="0.2">
      <c r="A49" s="105" t="s">
        <v>71</v>
      </c>
      <c r="B49" s="90">
        <v>2.5003131113737753E-2</v>
      </c>
      <c r="C49" s="90">
        <v>3.3256808803012516E-2</v>
      </c>
      <c r="D49" s="90">
        <v>3.5290626778504475E-2</v>
      </c>
      <c r="E49" s="90">
        <v>1.0655303535787697E-2</v>
      </c>
      <c r="F49" s="90">
        <v>4.6725422193000465E-2</v>
      </c>
      <c r="G49" s="90">
        <v>7.5023202330751326E-2</v>
      </c>
    </row>
    <row r="50" spans="1:8" s="83" customFormat="1" x14ac:dyDescent="0.2">
      <c r="A50" s="105" t="s">
        <v>72</v>
      </c>
      <c r="B50" s="90">
        <v>1.6600018763546887E-2</v>
      </c>
      <c r="C50" s="90">
        <v>2.3109615298787523E-2</v>
      </c>
      <c r="D50" s="90">
        <v>3.8567233880627327E-2</v>
      </c>
      <c r="E50" s="90">
        <v>0.10903878296306657</v>
      </c>
      <c r="F50" s="90">
        <v>4.6725422193000465E-2</v>
      </c>
      <c r="G50" s="90">
        <v>0.16561494550638134</v>
      </c>
    </row>
    <row r="51" spans="1:8" s="83" customFormat="1" x14ac:dyDescent="0.2">
      <c r="B51" s="89"/>
      <c r="C51" s="89"/>
      <c r="D51" s="89"/>
      <c r="E51" s="89"/>
      <c r="F51" s="89"/>
      <c r="G51" s="89"/>
    </row>
    <row r="52" spans="1:8" s="83" customFormat="1" x14ac:dyDescent="0.2">
      <c r="A52" s="102" t="s">
        <v>116</v>
      </c>
      <c r="B52" s="89"/>
      <c r="C52" s="89"/>
      <c r="D52" s="89"/>
      <c r="E52" s="89"/>
      <c r="F52" s="89"/>
      <c r="G52" s="89"/>
      <c r="H52" s="290"/>
    </row>
    <row r="53" spans="1:8" s="83" customFormat="1" x14ac:dyDescent="0.2">
      <c r="A53" s="290" t="s">
        <v>282</v>
      </c>
      <c r="B53" s="293">
        <v>1.8060277487152332E-2</v>
      </c>
      <c r="C53" s="293">
        <v>5.071826701264226E-2</v>
      </c>
      <c r="D53" s="293">
        <v>3.5120235354044516E-2</v>
      </c>
      <c r="E53" s="293">
        <v>4.650875402172816E-2</v>
      </c>
      <c r="F53" s="293">
        <v>0.11051563853830992</v>
      </c>
      <c r="G53" s="293">
        <v>6.5962405716323058E-2</v>
      </c>
      <c r="H53" s="290"/>
    </row>
    <row r="54" spans="1:8" s="83" customFormat="1" x14ac:dyDescent="0.2">
      <c r="A54" s="287" t="s">
        <v>272</v>
      </c>
      <c r="B54" s="289">
        <v>7.436178513880809E-2</v>
      </c>
      <c r="C54" s="289">
        <v>3.6240983238290392E-2</v>
      </c>
      <c r="D54" s="289">
        <v>7.3633191897998662E-2</v>
      </c>
      <c r="E54" s="289">
        <v>4.2885212888722712E-2</v>
      </c>
      <c r="F54" s="289">
        <v>0.26866828409566113</v>
      </c>
      <c r="G54" s="289">
        <v>0.13479051506562723</v>
      </c>
      <c r="H54" s="290"/>
    </row>
    <row r="55" spans="1:8" s="83" customFormat="1" x14ac:dyDescent="0.2">
      <c r="A55" s="287" t="s">
        <v>273</v>
      </c>
      <c r="B55" s="289">
        <v>-1.8311632830524838E-2</v>
      </c>
      <c r="C55" s="289">
        <v>6.0953791028943272E-2</v>
      </c>
      <c r="D55" s="289">
        <v>8.5255932848227189E-3</v>
      </c>
      <c r="E55" s="289">
        <v>4.9172479663406765E-2</v>
      </c>
      <c r="F55" s="289">
        <v>1.9567190189425654E-2</v>
      </c>
      <c r="G55" s="289">
        <v>1.5668917853768782E-2</v>
      </c>
      <c r="H55" s="290"/>
    </row>
    <row r="56" spans="1:8" s="83" customFormat="1" ht="2.1" customHeight="1" x14ac:dyDescent="0.2">
      <c r="B56" s="90"/>
      <c r="C56" s="90"/>
      <c r="D56" s="90"/>
      <c r="E56" s="90"/>
      <c r="F56" s="90"/>
      <c r="G56" s="90"/>
    </row>
    <row r="57" spans="1:8" s="83" customFormat="1" x14ac:dyDescent="0.2">
      <c r="A57" s="290" t="s">
        <v>283</v>
      </c>
      <c r="B57" s="293">
        <v>5.3537761754647972E-2</v>
      </c>
      <c r="C57" s="293">
        <v>-4.4167887804319128E-2</v>
      </c>
      <c r="D57" s="293">
        <v>3.4900843136234094E-2</v>
      </c>
      <c r="E57" s="293">
        <v>-0.15318979206054395</v>
      </c>
      <c r="F57" s="293">
        <v>-0.18458954206182598</v>
      </c>
      <c r="G57" s="293">
        <v>0.13001723061657677</v>
      </c>
    </row>
    <row r="58" spans="1:8" s="83" customFormat="1" x14ac:dyDescent="0.2">
      <c r="A58" s="287" t="s">
        <v>274</v>
      </c>
      <c r="B58" s="289">
        <v>0.16210080734031651</v>
      </c>
      <c r="C58" s="289">
        <v>0.24077951903436823</v>
      </c>
      <c r="D58" s="289">
        <v>0.2587961498776099</v>
      </c>
      <c r="E58" s="289">
        <v>0.24104171118869844</v>
      </c>
      <c r="F58" s="289">
        <v>1.6108428940445321</v>
      </c>
      <c r="G58" s="289">
        <v>0.16739334518118754</v>
      </c>
    </row>
    <row r="59" spans="1:8" s="83" customFormat="1" x14ac:dyDescent="0.2">
      <c r="A59" s="287" t="s">
        <v>275</v>
      </c>
      <c r="B59" s="289">
        <v>6.5492644880549289E-2</v>
      </c>
      <c r="C59" s="289">
        <v>-9.1508670169172301E-2</v>
      </c>
      <c r="D59" s="289">
        <v>-1.3607077799568601E-2</v>
      </c>
      <c r="E59" s="289">
        <v>-0.37884476390195787</v>
      </c>
      <c r="F59" s="289">
        <v>-0.3937341989231008</v>
      </c>
      <c r="G59" s="289">
        <v>6.9493613918759856E-2</v>
      </c>
    </row>
    <row r="60" spans="1:8" s="83" customFormat="1" x14ac:dyDescent="0.2">
      <c r="A60" s="287" t="s">
        <v>276</v>
      </c>
      <c r="B60" s="289">
        <v>1.096930231523352E-4</v>
      </c>
      <c r="C60" s="289">
        <v>-8.2019440283674028E-2</v>
      </c>
      <c r="D60" s="289">
        <v>-8.7827179267782052E-3</v>
      </c>
      <c r="E60" s="289">
        <v>-7.4665714612028866E-2</v>
      </c>
      <c r="F60" s="289">
        <v>-0.11851318897331597</v>
      </c>
      <c r="G60" s="289">
        <v>0.15802959995321486</v>
      </c>
    </row>
    <row r="61" spans="1:8" s="83" customFormat="1" ht="3" customHeight="1" x14ac:dyDescent="0.2">
      <c r="A61" s="287"/>
      <c r="B61" s="90"/>
      <c r="C61" s="90"/>
      <c r="D61" s="90"/>
      <c r="E61" s="90"/>
      <c r="F61" s="90"/>
      <c r="G61" s="90"/>
    </row>
    <row r="62" spans="1:8" s="83" customFormat="1" x14ac:dyDescent="0.2">
      <c r="A62" s="299" t="s">
        <v>281</v>
      </c>
      <c r="B62" s="90">
        <v>7.9888652679060534E-2</v>
      </c>
      <c r="C62" s="90">
        <v>5.0074507398411683E-2</v>
      </c>
      <c r="D62" s="90">
        <v>8.8481697120751601E-2</v>
      </c>
      <c r="E62" s="90">
        <v>6.1254994031294085E-2</v>
      </c>
      <c r="F62" s="90">
        <v>0.3295423337056318</v>
      </c>
      <c r="G62" s="90">
        <v>0.13827914474725334</v>
      </c>
    </row>
    <row r="63" spans="1:8" s="83" customFormat="1" x14ac:dyDescent="0.2">
      <c r="B63" s="89"/>
      <c r="C63" s="89"/>
      <c r="D63" s="89"/>
      <c r="E63" s="89"/>
      <c r="F63" s="89"/>
      <c r="G63" s="89"/>
    </row>
    <row r="64" spans="1:8" s="83" customFormat="1" x14ac:dyDescent="0.2">
      <c r="A64" s="103" t="s">
        <v>117</v>
      </c>
      <c r="H64" s="290"/>
    </row>
    <row r="65" spans="1:7" s="83" customFormat="1" x14ac:dyDescent="0.2">
      <c r="A65" s="290" t="s">
        <v>119</v>
      </c>
      <c r="B65" s="293">
        <v>-3.4747026626774535E-2</v>
      </c>
      <c r="C65" s="293">
        <v>2.1545581541883241E-2</v>
      </c>
      <c r="D65" s="293">
        <v>3.2142913522615668E-2</v>
      </c>
      <c r="E65" s="293">
        <v>1.8430376576247687E-2</v>
      </c>
      <c r="F65" s="293">
        <v>-1.9873893650075969E-2</v>
      </c>
      <c r="G65" s="293">
        <v>4.436896054102446E-2</v>
      </c>
    </row>
    <row r="66" spans="1:7" s="83" customFormat="1" x14ac:dyDescent="0.2">
      <c r="A66" s="287" t="s">
        <v>277</v>
      </c>
      <c r="B66" s="289">
        <v>-7.3711735562939862E-2</v>
      </c>
      <c r="C66" s="289">
        <v>4.9122767970650072E-2</v>
      </c>
      <c r="D66" s="289">
        <v>-1.4987707571013531E-2</v>
      </c>
      <c r="E66" s="289">
        <v>0.11440471681220643</v>
      </c>
      <c r="F66" s="289">
        <v>3.6598302900327617E-2</v>
      </c>
      <c r="G66" s="289">
        <v>4.7219339007569472E-2</v>
      </c>
    </row>
    <row r="67" spans="1:7" s="83" customFormat="1" x14ac:dyDescent="0.2">
      <c r="A67" s="287" t="s">
        <v>278</v>
      </c>
      <c r="B67" s="289">
        <v>5.7311843038003962E-2</v>
      </c>
      <c r="C67" s="289">
        <v>-3.4953716943732949E-2</v>
      </c>
      <c r="D67" s="289">
        <v>0.13652665344716031</v>
      </c>
      <c r="E67" s="289">
        <v>-0.16520468965843915</v>
      </c>
      <c r="F67" s="289">
        <v>-0.1238153690084931</v>
      </c>
      <c r="G67" s="289">
        <v>3.7138870066717233E-2</v>
      </c>
    </row>
    <row r="68" spans="1:7" s="83" customFormat="1" x14ac:dyDescent="0.2">
      <c r="A68" s="290" t="s">
        <v>171</v>
      </c>
      <c r="B68" s="293">
        <v>9.7288573200257522E-2</v>
      </c>
      <c r="C68" s="293">
        <v>5.2522103580944002E-2</v>
      </c>
      <c r="D68" s="293">
        <v>3.3848887226194169E-2</v>
      </c>
      <c r="E68" s="293">
        <v>2.3225239670647158E-2</v>
      </c>
      <c r="F68" s="293">
        <v>0.16163579913698967</v>
      </c>
      <c r="G68" s="293">
        <v>-2.4838134181200733E-2</v>
      </c>
    </row>
    <row r="69" spans="1:7" s="83" customFormat="1" x14ac:dyDescent="0.2">
      <c r="A69" s="290" t="s">
        <v>168</v>
      </c>
      <c r="B69" s="293">
        <v>0.11608604055885485</v>
      </c>
      <c r="C69" s="293">
        <v>5.1162125284454962E-2</v>
      </c>
      <c r="D69" s="293">
        <v>4.9417378698223491E-2</v>
      </c>
      <c r="E69" s="293">
        <v>-4.2281190261400314E-2</v>
      </c>
      <c r="F69" s="293">
        <v>0.12188097988360602</v>
      </c>
      <c r="G69" s="293">
        <v>0.26370167674464562</v>
      </c>
    </row>
    <row r="70" spans="1:7" s="83" customFormat="1" x14ac:dyDescent="0.2">
      <c r="A70" s="287" t="s">
        <v>279</v>
      </c>
      <c r="B70" s="289">
        <v>0.14526995883929694</v>
      </c>
      <c r="C70" s="289">
        <v>7.2153912931641528E-2</v>
      </c>
      <c r="D70" s="289">
        <v>5.4854280504881281E-2</v>
      </c>
      <c r="E70" s="289">
        <v>-9.67768449660944E-3</v>
      </c>
      <c r="F70" s="289">
        <v>0.1584945402886957</v>
      </c>
      <c r="G70" s="289">
        <v>0.37267933657618646</v>
      </c>
    </row>
    <row r="71" spans="1:7" s="83" customFormat="1" x14ac:dyDescent="0.2">
      <c r="A71" s="287" t="s">
        <v>280</v>
      </c>
      <c r="B71" s="289">
        <v>4.776185622802287E-2</v>
      </c>
      <c r="C71" s="289">
        <v>-2.3566492760278557E-3</v>
      </c>
      <c r="D71" s="289">
        <v>3.4581469034832057E-2</v>
      </c>
      <c r="E71" s="289">
        <v>-0.1327868335366309</v>
      </c>
      <c r="F71" s="289">
        <v>3.0736873927943886E-2</v>
      </c>
      <c r="G71" s="289">
        <v>-7.7851582917562445E-2</v>
      </c>
    </row>
    <row r="72" spans="1:7" s="83" customFormat="1" x14ac:dyDescent="0.2">
      <c r="A72" s="214" t="s">
        <v>169</v>
      </c>
      <c r="B72" s="296">
        <v>-0.10246549149290685</v>
      </c>
      <c r="C72" s="296">
        <v>-0.13450117063630462</v>
      </c>
      <c r="D72" s="296">
        <v>6.5716704927254455E-2</v>
      </c>
      <c r="E72" s="296">
        <v>0.35473052377896974</v>
      </c>
      <c r="F72" s="296">
        <v>-0.27020118256694348</v>
      </c>
      <c r="G72" s="296">
        <v>0.53933483123305215</v>
      </c>
    </row>
    <row r="73" spans="1:7" s="83" customFormat="1" x14ac:dyDescent="0.2">
      <c r="A73" s="94"/>
      <c r="B73" s="294"/>
      <c r="C73" s="294"/>
      <c r="D73" s="108"/>
      <c r="E73" s="108"/>
      <c r="F73" s="108"/>
      <c r="G73" s="108"/>
    </row>
    <row r="74" spans="1:7" s="83" customFormat="1" x14ac:dyDescent="0.2">
      <c r="A74" s="102" t="s">
        <v>118</v>
      </c>
      <c r="B74" s="89"/>
      <c r="C74" s="89"/>
      <c r="D74" s="90"/>
      <c r="E74" s="90"/>
      <c r="F74" s="90"/>
      <c r="G74" s="90"/>
    </row>
    <row r="75" spans="1:7" s="83" customFormat="1" x14ac:dyDescent="0.2">
      <c r="A75" s="105" t="s">
        <v>165</v>
      </c>
      <c r="B75" s="90">
        <v>4.1012562253101799E-2</v>
      </c>
      <c r="C75" s="90">
        <v>4.5262855132544022E-3</v>
      </c>
      <c r="D75" s="90">
        <v>5.3029387421741125E-2</v>
      </c>
      <c r="E75" s="90">
        <v>1.5032734427552263E-2</v>
      </c>
      <c r="F75" s="90">
        <v>3.5848770608040814E-2</v>
      </c>
      <c r="G75" s="90">
        <v>9.2807474259146927E-2</v>
      </c>
    </row>
    <row r="76" spans="1:7" s="83" customFormat="1" x14ac:dyDescent="0.2">
      <c r="A76" s="105" t="s">
        <v>166</v>
      </c>
      <c r="B76" s="90">
        <v>-8.7868838082991729E-3</v>
      </c>
      <c r="C76" s="90">
        <v>3.2648986883248021E-2</v>
      </c>
      <c r="D76" s="90">
        <v>-2.3339847738246156E-2</v>
      </c>
      <c r="E76" s="90">
        <v>3.1954676933392268E-2</v>
      </c>
      <c r="F76" s="90">
        <v>0.24398275307478112</v>
      </c>
      <c r="G76" s="90">
        <v>5.3263318356821188E-2</v>
      </c>
    </row>
    <row r="77" spans="1:7" s="83" customFormat="1" x14ac:dyDescent="0.2">
      <c r="A77" s="105" t="s">
        <v>79</v>
      </c>
      <c r="B77" s="90">
        <v>7.2934346971469166E-2</v>
      </c>
      <c r="C77" s="90">
        <v>8.7396568547345677E-2</v>
      </c>
      <c r="D77" s="90">
        <v>3.0256244256823939E-2</v>
      </c>
      <c r="E77" s="90">
        <v>-9.3087674033278667E-3</v>
      </c>
      <c r="F77" s="90">
        <v>0.11974576056715591</v>
      </c>
      <c r="G77" s="90">
        <v>5.6804058601455099E-2</v>
      </c>
    </row>
    <row r="78" spans="1:7" s="85" customFormat="1" x14ac:dyDescent="0.2">
      <c r="A78" s="107" t="s">
        <v>167</v>
      </c>
      <c r="B78" s="108">
        <v>-0.31736850841494391</v>
      </c>
      <c r="C78" s="108">
        <v>0.67669736960822369</v>
      </c>
      <c r="D78" s="108">
        <v>-4.5307075152017817E-2</v>
      </c>
      <c r="E78" s="108">
        <v>-8.0784402471578254E-2</v>
      </c>
      <c r="F78" s="108">
        <v>-0.36013087454011183</v>
      </c>
      <c r="G78" s="108">
        <v>-0.16964514336924119</v>
      </c>
    </row>
    <row r="79" spans="1:7" s="83" customFormat="1" x14ac:dyDescent="0.2">
      <c r="A79" s="106"/>
      <c r="B79" s="100"/>
      <c r="C79" s="100"/>
      <c r="D79" s="100"/>
      <c r="E79" s="100"/>
      <c r="F79" s="100"/>
      <c r="G79" s="100"/>
    </row>
    <row r="80" spans="1:7" s="85" customFormat="1" x14ac:dyDescent="0.2">
      <c r="A80" s="98"/>
      <c r="B80" s="109"/>
      <c r="C80" s="109"/>
      <c r="D80" s="109"/>
      <c r="E80" s="109"/>
      <c r="F80" s="109"/>
      <c r="G80" s="109"/>
    </row>
    <row r="81" spans="1:12" s="85" customFormat="1" x14ac:dyDescent="0.2">
      <c r="A81" s="86" t="s">
        <v>75</v>
      </c>
      <c r="B81" s="88"/>
      <c r="C81" s="88"/>
      <c r="D81" s="88"/>
      <c r="E81" s="88"/>
      <c r="F81" s="88"/>
      <c r="G81" s="88"/>
    </row>
    <row r="82" spans="1:12" s="85" customFormat="1" x14ac:dyDescent="0.2">
      <c r="A82" s="96" t="s">
        <v>47</v>
      </c>
      <c r="B82" s="88"/>
      <c r="C82" s="88"/>
      <c r="D82" s="88"/>
      <c r="E82" s="88"/>
      <c r="F82" s="88"/>
      <c r="G82" s="88"/>
    </row>
    <row r="83" spans="1:12" s="85" customFormat="1" x14ac:dyDescent="0.2">
      <c r="A83" s="83" t="s">
        <v>48</v>
      </c>
      <c r="B83" s="88">
        <v>74</v>
      </c>
      <c r="C83" s="88">
        <v>70</v>
      </c>
      <c r="D83" s="88">
        <v>66</v>
      </c>
      <c r="E83" s="88">
        <v>63</v>
      </c>
      <c r="F83" s="88">
        <v>63</v>
      </c>
      <c r="G83" s="88">
        <v>72</v>
      </c>
    </row>
    <row r="84" spans="1:12" s="85" customFormat="1" x14ac:dyDescent="0.2">
      <c r="A84" s="83" t="s">
        <v>49</v>
      </c>
      <c r="B84" s="88">
        <v>7</v>
      </c>
      <c r="C84" s="88">
        <v>8</v>
      </c>
      <c r="D84" s="88">
        <v>9</v>
      </c>
      <c r="E84" s="88">
        <v>13</v>
      </c>
      <c r="F84" s="88">
        <v>13</v>
      </c>
      <c r="G84" s="88">
        <v>14</v>
      </c>
    </row>
    <row r="85" spans="1:12" s="85" customFormat="1" x14ac:dyDescent="0.2">
      <c r="A85" s="83" t="s">
        <v>50</v>
      </c>
      <c r="B85" s="88">
        <v>4</v>
      </c>
      <c r="C85" s="88">
        <v>4</v>
      </c>
      <c r="D85" s="133">
        <v>4</v>
      </c>
      <c r="E85" s="133">
        <v>2</v>
      </c>
      <c r="F85" s="88">
        <v>2</v>
      </c>
      <c r="G85" s="88">
        <v>3</v>
      </c>
    </row>
    <row r="86" spans="1:12" s="85" customFormat="1" x14ac:dyDescent="0.2">
      <c r="A86" s="83" t="s">
        <v>51</v>
      </c>
      <c r="B86" s="88">
        <v>2</v>
      </c>
      <c r="C86" s="88">
        <v>2</v>
      </c>
      <c r="D86" s="88">
        <v>2</v>
      </c>
      <c r="E86" s="88">
        <v>2</v>
      </c>
      <c r="F86" s="88">
        <v>2</v>
      </c>
      <c r="G86" s="88">
        <v>2</v>
      </c>
    </row>
    <row r="87" spans="1:12" s="85" customFormat="1" x14ac:dyDescent="0.2">
      <c r="A87" s="82"/>
      <c r="B87" s="84"/>
      <c r="C87" s="84"/>
      <c r="D87" s="84"/>
      <c r="E87" s="84"/>
      <c r="F87" s="84"/>
      <c r="G87" s="84"/>
    </row>
    <row r="88" spans="1:12" s="85" customFormat="1" x14ac:dyDescent="0.2">
      <c r="A88" s="96" t="s">
        <v>144</v>
      </c>
      <c r="B88" s="88"/>
      <c r="C88" s="88"/>
      <c r="D88" s="88"/>
      <c r="E88" s="88"/>
      <c r="F88" s="88"/>
      <c r="G88" s="88"/>
    </row>
    <row r="89" spans="1:12" s="85" customFormat="1" x14ac:dyDescent="0.2">
      <c r="A89" s="83" t="s">
        <v>52</v>
      </c>
      <c r="B89" s="90">
        <v>0.34928009680469141</v>
      </c>
      <c r="C89" s="90">
        <v>0.3528200485552247</v>
      </c>
      <c r="D89" s="90">
        <v>0.36192896136357061</v>
      </c>
      <c r="E89" s="90">
        <v>0.38583718750748208</v>
      </c>
      <c r="F89" s="90">
        <v>0.36294515252558202</v>
      </c>
      <c r="G89" s="90">
        <v>0.37571899534746689</v>
      </c>
    </row>
    <row r="90" spans="1:12" s="85" customFormat="1" x14ac:dyDescent="0.2">
      <c r="A90" s="83" t="s">
        <v>53</v>
      </c>
      <c r="B90" s="90">
        <v>0.43116341863792201</v>
      </c>
      <c r="C90" s="90">
        <v>0.4360009208226171</v>
      </c>
      <c r="D90" s="90">
        <v>0.44826169968178342</v>
      </c>
      <c r="E90" s="90">
        <v>0.47734525815795792</v>
      </c>
      <c r="F90" s="90">
        <v>0.4477419354453987</v>
      </c>
      <c r="G90" s="90">
        <v>0.45708203011803838</v>
      </c>
    </row>
    <row r="91" spans="1:12" s="85" customFormat="1" x14ac:dyDescent="0.2">
      <c r="A91" s="83" t="s">
        <v>164</v>
      </c>
      <c r="B91" s="90">
        <v>0.54517842757298174</v>
      </c>
      <c r="C91" s="90">
        <v>0.5608565224206975</v>
      </c>
      <c r="D91" s="90">
        <v>0.55981956496826424</v>
      </c>
      <c r="E91" s="90">
        <v>0.59287958812314745</v>
      </c>
      <c r="F91" s="90">
        <v>0.56143218432128295</v>
      </c>
      <c r="G91" s="90">
        <v>0.57105205894853661</v>
      </c>
    </row>
    <row r="92" spans="1:12" s="85" customFormat="1" ht="6.75" customHeight="1" x14ac:dyDescent="0.2">
      <c r="A92" s="83"/>
      <c r="B92" s="89"/>
      <c r="C92" s="89"/>
      <c r="D92" s="89"/>
      <c r="E92" s="89"/>
      <c r="F92" s="89"/>
      <c r="G92" s="89"/>
    </row>
    <row r="93" spans="1:12" s="111" customFormat="1" ht="13.5" customHeight="1" x14ac:dyDescent="0.25">
      <c r="A93" s="110" t="s">
        <v>88</v>
      </c>
      <c r="B93" s="293">
        <v>0.75511013885066669</v>
      </c>
      <c r="C93" s="293">
        <v>0.82163354803036392</v>
      </c>
      <c r="D93" s="293">
        <v>0.79787755779224157</v>
      </c>
      <c r="E93" s="293">
        <v>0.86998656146931308</v>
      </c>
      <c r="F93" s="293">
        <v>0.87065420200881005</v>
      </c>
      <c r="G93" s="293">
        <v>0.871</v>
      </c>
      <c r="H93" s="284"/>
      <c r="L93"/>
    </row>
    <row r="94" spans="1:12" s="83" customFormat="1" x14ac:dyDescent="0.2">
      <c r="A94" s="112"/>
      <c r="B94" s="88"/>
      <c r="C94" s="88"/>
      <c r="D94" s="88"/>
      <c r="E94" s="88"/>
      <c r="F94" s="88"/>
      <c r="G94" s="88"/>
    </row>
    <row r="95" spans="1:12" s="111" customFormat="1" x14ac:dyDescent="0.2">
      <c r="A95" s="110" t="s">
        <v>89</v>
      </c>
      <c r="B95" s="100">
        <v>243</v>
      </c>
      <c r="C95" s="100">
        <v>248</v>
      </c>
      <c r="D95" s="216">
        <v>260</v>
      </c>
      <c r="E95" s="216">
        <v>253</v>
      </c>
      <c r="F95" s="216">
        <v>253</v>
      </c>
      <c r="G95" s="216">
        <v>291</v>
      </c>
      <c r="H95" s="279"/>
    </row>
    <row r="96" spans="1:12" s="96" customFormat="1" x14ac:dyDescent="0.2">
      <c r="B96" s="100"/>
      <c r="C96" s="100"/>
      <c r="D96" s="100"/>
      <c r="E96" s="100"/>
      <c r="F96" s="100"/>
      <c r="G96" s="100"/>
    </row>
    <row r="97" spans="1:8" s="111" customFormat="1" x14ac:dyDescent="0.2">
      <c r="A97" s="214" t="s">
        <v>195</v>
      </c>
      <c r="B97" s="113">
        <v>38</v>
      </c>
      <c r="C97" s="113">
        <v>14</v>
      </c>
      <c r="D97" s="113">
        <v>12</v>
      </c>
      <c r="E97" s="113">
        <v>28</v>
      </c>
      <c r="F97" s="113">
        <v>92</v>
      </c>
      <c r="G97" s="113">
        <v>42</v>
      </c>
      <c r="H97" s="279"/>
    </row>
    <row r="98" spans="1:8" s="111" customFormat="1" ht="6.75" customHeight="1" x14ac:dyDescent="0.2">
      <c r="A98" s="96"/>
      <c r="B98" s="100"/>
      <c r="C98" s="100"/>
      <c r="D98" s="100"/>
      <c r="E98" s="100"/>
      <c r="F98" s="100"/>
      <c r="G98" s="100"/>
    </row>
    <row r="99" spans="1:8" s="85" customFormat="1" x14ac:dyDescent="0.2">
      <c r="A99" s="215"/>
      <c r="B99" s="84"/>
      <c r="C99" s="84"/>
      <c r="D99" s="84"/>
      <c r="E99" s="84"/>
      <c r="F99" s="84"/>
      <c r="G99" s="84"/>
    </row>
    <row r="100" spans="1:8" s="85" customFormat="1" ht="12.75" customHeight="1" x14ac:dyDescent="0.2">
      <c r="A100" s="114" t="s">
        <v>143</v>
      </c>
      <c r="B100" s="84"/>
      <c r="C100" s="84"/>
      <c r="D100" s="84"/>
      <c r="E100" s="84"/>
      <c r="F100" s="84"/>
      <c r="G100" s="84"/>
    </row>
    <row r="101" spans="1:8" s="85" customFormat="1" x14ac:dyDescent="0.2">
      <c r="A101" s="115" t="s">
        <v>121</v>
      </c>
      <c r="B101" s="88"/>
      <c r="C101" s="88"/>
      <c r="D101" s="88"/>
      <c r="E101" s="88"/>
      <c r="F101" s="88"/>
      <c r="G101" s="88"/>
    </row>
    <row r="102" spans="1:8" s="85" customFormat="1" ht="12" customHeight="1" x14ac:dyDescent="0.2">
      <c r="A102" s="83" t="s">
        <v>54</v>
      </c>
      <c r="B102" s="90">
        <v>0.62537520521326129</v>
      </c>
      <c r="C102" s="90">
        <v>0.62515272525579091</v>
      </c>
      <c r="D102" s="90">
        <v>0.62951438461542519</v>
      </c>
      <c r="E102" s="90">
        <v>0.62677109014691479</v>
      </c>
      <c r="F102" s="90">
        <v>0.6294486648653832</v>
      </c>
      <c r="G102" s="90">
        <v>0.64612448264422762</v>
      </c>
    </row>
    <row r="103" spans="1:8" s="85" customFormat="1" x14ac:dyDescent="0.2">
      <c r="A103" s="83" t="s">
        <v>55</v>
      </c>
      <c r="B103" s="90">
        <v>0.37462479478673871</v>
      </c>
      <c r="C103" s="90">
        <v>0.37484727474420909</v>
      </c>
      <c r="D103" s="90">
        <v>0.37048561538457481</v>
      </c>
      <c r="E103" s="90">
        <v>0.37322890985308521</v>
      </c>
      <c r="F103" s="90">
        <v>0.3705513351346168</v>
      </c>
      <c r="G103" s="90">
        <v>0.35387551735577233</v>
      </c>
    </row>
    <row r="104" spans="1:8" s="85" customFormat="1" x14ac:dyDescent="0.2">
      <c r="A104" s="96" t="s">
        <v>56</v>
      </c>
      <c r="B104" s="97">
        <v>1</v>
      </c>
      <c r="C104" s="97">
        <v>1</v>
      </c>
      <c r="D104" s="97">
        <v>1</v>
      </c>
      <c r="E104" s="97">
        <v>1</v>
      </c>
      <c r="F104" s="97">
        <v>1</v>
      </c>
      <c r="G104" s="97">
        <v>1</v>
      </c>
    </row>
    <row r="105" spans="1:8" s="85" customFormat="1" x14ac:dyDescent="0.2">
      <c r="A105" s="98"/>
      <c r="B105" s="109"/>
      <c r="C105" s="109"/>
      <c r="D105" s="109"/>
      <c r="E105" s="109"/>
      <c r="F105" s="109"/>
      <c r="G105" s="109"/>
    </row>
    <row r="106" spans="1:8" s="85" customFormat="1" x14ac:dyDescent="0.2">
      <c r="A106" s="86" t="s">
        <v>98</v>
      </c>
      <c r="B106" s="100"/>
      <c r="C106" s="100"/>
      <c r="D106" s="100"/>
      <c r="E106" s="100"/>
      <c r="F106" s="100"/>
      <c r="G106" s="100"/>
    </row>
    <row r="107" spans="1:8" s="85" customFormat="1" x14ac:dyDescent="0.2">
      <c r="A107" s="83" t="s">
        <v>128</v>
      </c>
      <c r="B107" s="90">
        <v>0.83199999999999996</v>
      </c>
      <c r="C107" s="90">
        <v>0.85899999999999999</v>
      </c>
      <c r="D107" s="90">
        <v>0.84799999999999998</v>
      </c>
      <c r="E107" s="90">
        <v>0.83799999999999997</v>
      </c>
      <c r="F107" s="90">
        <v>0.84424999999999994</v>
      </c>
      <c r="G107" s="90">
        <v>0.8579</v>
      </c>
    </row>
    <row r="108" spans="1:8" s="85" customFormat="1" x14ac:dyDescent="0.2">
      <c r="A108" s="82"/>
      <c r="B108" s="84"/>
      <c r="C108" s="84"/>
      <c r="D108" s="84"/>
      <c r="E108" s="84"/>
      <c r="F108" s="84"/>
      <c r="G108" s="84"/>
    </row>
    <row r="109" spans="1:8" s="85" customFormat="1" x14ac:dyDescent="0.2">
      <c r="A109" s="86" t="s">
        <v>110</v>
      </c>
      <c r="B109" s="88"/>
      <c r="C109" s="88"/>
      <c r="D109" s="88"/>
      <c r="E109" s="88"/>
      <c r="F109" s="88"/>
      <c r="G109" s="88"/>
    </row>
    <row r="110" spans="1:8" s="85" customFormat="1" x14ac:dyDescent="0.2">
      <c r="A110" s="96" t="s">
        <v>145</v>
      </c>
      <c r="B110" s="88"/>
      <c r="C110" s="88"/>
      <c r="D110" s="88"/>
      <c r="E110" s="88"/>
      <c r="F110" s="88"/>
      <c r="G110" s="88"/>
    </row>
    <row r="111" spans="1:8" s="85" customFormat="1" x14ac:dyDescent="0.2">
      <c r="A111" s="83" t="s">
        <v>57</v>
      </c>
      <c r="B111" s="85">
        <v>1810</v>
      </c>
      <c r="C111" s="85">
        <v>1806</v>
      </c>
      <c r="D111" s="85">
        <v>1847</v>
      </c>
      <c r="E111" s="85">
        <v>1866</v>
      </c>
      <c r="F111" s="85">
        <v>1866</v>
      </c>
      <c r="G111" s="83">
        <v>2019</v>
      </c>
    </row>
    <row r="112" spans="1:8" s="85" customFormat="1" x14ac:dyDescent="0.2">
      <c r="A112" s="83" t="s">
        <v>58</v>
      </c>
      <c r="B112" s="85">
        <v>5779</v>
      </c>
      <c r="C112" s="85">
        <v>5674</v>
      </c>
      <c r="D112" s="85">
        <v>5713</v>
      </c>
      <c r="E112" s="85">
        <v>5868</v>
      </c>
      <c r="F112" s="85">
        <v>5868</v>
      </c>
      <c r="G112" s="83">
        <v>6077</v>
      </c>
    </row>
    <row r="113" spans="1:12" s="85" customFormat="1" x14ac:dyDescent="0.2">
      <c r="A113" s="83" t="s">
        <v>59</v>
      </c>
      <c r="B113" s="85">
        <v>259</v>
      </c>
      <c r="C113" s="85">
        <v>247</v>
      </c>
      <c r="D113" s="85">
        <v>243</v>
      </c>
      <c r="E113" s="85">
        <v>248</v>
      </c>
      <c r="F113" s="85">
        <v>248</v>
      </c>
      <c r="G113" s="83">
        <v>253</v>
      </c>
    </row>
    <row r="114" spans="1:12" s="85" customFormat="1" x14ac:dyDescent="0.2">
      <c r="A114" s="83" t="s">
        <v>60</v>
      </c>
      <c r="B114" s="85">
        <v>91</v>
      </c>
      <c r="C114" s="85">
        <v>78</v>
      </c>
      <c r="D114" s="85">
        <v>70</v>
      </c>
      <c r="E114" s="85">
        <v>68</v>
      </c>
      <c r="F114" s="85">
        <v>68</v>
      </c>
      <c r="G114" s="83">
        <v>64</v>
      </c>
      <c r="L114" s="218"/>
    </row>
    <row r="115" spans="1:12" s="85" customFormat="1" x14ac:dyDescent="0.2">
      <c r="A115" s="116" t="s">
        <v>136</v>
      </c>
      <c r="B115" s="85">
        <v>628</v>
      </c>
      <c r="C115" s="85">
        <v>609</v>
      </c>
      <c r="D115" s="85">
        <v>724</v>
      </c>
      <c r="E115" s="83">
        <v>855</v>
      </c>
      <c r="F115" s="85">
        <v>855</v>
      </c>
      <c r="G115" s="83">
        <v>709</v>
      </c>
      <c r="H115" s="222"/>
    </row>
    <row r="116" spans="1:12" s="85" customFormat="1" x14ac:dyDescent="0.2">
      <c r="A116" s="96" t="s">
        <v>146</v>
      </c>
      <c r="B116" s="100">
        <v>8567</v>
      </c>
      <c r="C116" s="100">
        <v>8414</v>
      </c>
      <c r="D116" s="100">
        <v>8597</v>
      </c>
      <c r="E116" s="100">
        <v>8905</v>
      </c>
      <c r="F116" s="100">
        <v>8905</v>
      </c>
      <c r="G116" s="100">
        <v>9122</v>
      </c>
    </row>
    <row r="117" spans="1:12" s="85" customFormat="1" x14ac:dyDescent="0.2">
      <c r="A117" s="96"/>
      <c r="B117" s="100"/>
      <c r="C117" s="100"/>
      <c r="D117" s="100"/>
      <c r="E117" s="100"/>
      <c r="F117" s="100"/>
      <c r="G117" s="100"/>
      <c r="H117" s="219"/>
      <c r="I117" s="219"/>
      <c r="J117" s="219"/>
      <c r="K117" s="219"/>
    </row>
    <row r="118" spans="1:12" s="85" customFormat="1" x14ac:dyDescent="0.2">
      <c r="A118" s="110" t="s">
        <v>172</v>
      </c>
      <c r="B118" s="85">
        <v>606</v>
      </c>
      <c r="C118" s="85">
        <v>419</v>
      </c>
      <c r="D118" s="85">
        <v>684</v>
      </c>
      <c r="E118" s="85">
        <v>900</v>
      </c>
      <c r="F118" s="85">
        <v>2609</v>
      </c>
      <c r="G118" s="132">
        <v>724</v>
      </c>
      <c r="H118" s="211"/>
      <c r="I118" s="211"/>
    </row>
    <row r="119" spans="1:12" s="85" customFormat="1" x14ac:dyDescent="0.2">
      <c r="A119" s="117"/>
      <c r="B119" s="100"/>
      <c r="C119" s="100"/>
      <c r="D119" s="100"/>
      <c r="E119" s="100"/>
      <c r="F119" s="100"/>
      <c r="G119" s="100"/>
      <c r="H119" s="218"/>
      <c r="L119" s="220"/>
    </row>
    <row r="120" spans="1:12" s="85" customFormat="1" x14ac:dyDescent="0.2">
      <c r="A120" s="118" t="s">
        <v>80</v>
      </c>
      <c r="B120" s="120">
        <v>0.26200000000000001</v>
      </c>
      <c r="C120" s="120">
        <v>0.26</v>
      </c>
      <c r="D120" s="120">
        <v>0.26200000000000001</v>
      </c>
      <c r="E120" s="120">
        <v>0.27700000000000002</v>
      </c>
      <c r="F120" s="120">
        <v>0.27700000000000002</v>
      </c>
      <c r="G120" s="120">
        <v>0.26529999999999998</v>
      </c>
      <c r="H120" s="220"/>
    </row>
    <row r="121" spans="1:12" s="111" customFormat="1" x14ac:dyDescent="0.2">
      <c r="A121" s="121"/>
      <c r="B121" s="97"/>
      <c r="C121" s="97"/>
      <c r="D121" s="97"/>
      <c r="E121" s="97"/>
      <c r="F121" s="97"/>
      <c r="G121" s="97"/>
    </row>
    <row r="122" spans="1:12" s="85" customFormat="1" x14ac:dyDescent="0.2">
      <c r="A122" s="101" t="s">
        <v>129</v>
      </c>
      <c r="B122" s="122"/>
      <c r="C122" s="122"/>
      <c r="D122" s="122"/>
      <c r="E122" s="122"/>
      <c r="F122" s="122"/>
      <c r="G122" s="122"/>
    </row>
    <row r="123" spans="1:12" s="124" customFormat="1" ht="15" customHeight="1" x14ac:dyDescent="0.2">
      <c r="A123" s="83" t="s">
        <v>173</v>
      </c>
      <c r="B123" s="123">
        <v>0.17100000000000001</v>
      </c>
      <c r="C123" s="123">
        <v>0.154</v>
      </c>
      <c r="D123" s="123">
        <v>0.15</v>
      </c>
      <c r="E123" s="123">
        <v>0.14899999999999999</v>
      </c>
      <c r="F123" s="123">
        <v>0.14899999999999999</v>
      </c>
      <c r="G123" s="282">
        <v>0.18779999999999999</v>
      </c>
    </row>
    <row r="124" spans="1:12" s="85" customFormat="1" ht="6" customHeight="1" x14ac:dyDescent="0.2">
      <c r="A124" s="75"/>
      <c r="B124" s="84"/>
      <c r="C124" s="84"/>
      <c r="D124" s="84"/>
      <c r="E124" s="84"/>
      <c r="F124" s="84"/>
      <c r="G124" s="84"/>
    </row>
    <row r="125" spans="1:12" s="85" customFormat="1" x14ac:dyDescent="0.2">
      <c r="A125" s="125" t="s">
        <v>135</v>
      </c>
      <c r="B125" s="87"/>
      <c r="C125" s="87"/>
      <c r="D125" s="87"/>
      <c r="E125" s="87"/>
      <c r="F125" s="87"/>
      <c r="G125" s="87"/>
    </row>
    <row r="126" spans="1:12" s="85" customFormat="1" x14ac:dyDescent="0.2">
      <c r="A126" s="125"/>
      <c r="B126" s="87"/>
      <c r="C126" s="87"/>
      <c r="D126" s="87"/>
      <c r="E126" s="87"/>
      <c r="F126" s="87"/>
      <c r="G126" s="87"/>
    </row>
    <row r="127" spans="1:12" s="83" customFormat="1" x14ac:dyDescent="0.2">
      <c r="A127" s="115" t="s">
        <v>30</v>
      </c>
      <c r="B127" s="88"/>
      <c r="C127" s="88"/>
      <c r="D127" s="88"/>
      <c r="E127" s="88"/>
      <c r="F127" s="88"/>
      <c r="G127" s="88"/>
    </row>
    <row r="128" spans="1:12" s="83" customFormat="1" x14ac:dyDescent="0.2">
      <c r="A128" s="83" t="s">
        <v>31</v>
      </c>
      <c r="B128" s="127">
        <v>64.58</v>
      </c>
      <c r="C128" s="127">
        <v>65.284999999999997</v>
      </c>
      <c r="D128" s="127">
        <v>63.875</v>
      </c>
      <c r="E128" s="127">
        <v>65.174999999999997</v>
      </c>
      <c r="F128" s="127">
        <v>65.174999999999997</v>
      </c>
      <c r="G128" s="127">
        <v>68.47</v>
      </c>
    </row>
    <row r="129" spans="1:7" s="83" customFormat="1" x14ac:dyDescent="0.2">
      <c r="A129" s="83" t="s">
        <v>32</v>
      </c>
      <c r="B129" s="127">
        <v>64.450199999999995</v>
      </c>
      <c r="C129" s="127">
        <v>64.299159090909086</v>
      </c>
      <c r="D129" s="127">
        <v>64.719784688995219</v>
      </c>
      <c r="E129" s="127">
        <v>64.341862794612794</v>
      </c>
      <c r="F129" s="127">
        <v>64.452762211716177</v>
      </c>
      <c r="G129" s="127">
        <v>67.001446969696971</v>
      </c>
    </row>
    <row r="130" spans="1:7" s="83" customFormat="1" x14ac:dyDescent="0.2">
      <c r="B130" s="128"/>
      <c r="C130" s="128"/>
      <c r="D130" s="128"/>
      <c r="E130" s="128"/>
      <c r="F130" s="128"/>
      <c r="G130" s="128"/>
    </row>
    <row r="131" spans="1:7" s="83" customFormat="1" x14ac:dyDescent="0.2">
      <c r="A131" s="115" t="s">
        <v>82</v>
      </c>
      <c r="B131" s="129"/>
      <c r="C131" s="129"/>
      <c r="D131" s="129"/>
      <c r="E131" s="129"/>
      <c r="F131" s="129"/>
      <c r="G131" s="129"/>
    </row>
    <row r="132" spans="1:7" s="83" customFormat="1" x14ac:dyDescent="0.2">
      <c r="A132" s="83" t="s">
        <v>31</v>
      </c>
      <c r="B132" s="127">
        <v>73.685000000000002</v>
      </c>
      <c r="C132" s="127">
        <v>77.117500000000007</v>
      </c>
      <c r="D132" s="127">
        <v>76.525000000000006</v>
      </c>
      <c r="E132" s="127">
        <v>80.807500000000005</v>
      </c>
      <c r="F132" s="127">
        <v>80.807500000000005</v>
      </c>
      <c r="G132" s="127">
        <v>79.777500000000003</v>
      </c>
    </row>
    <row r="133" spans="1:7" s="83" customFormat="1" ht="15.75" customHeight="1" x14ac:dyDescent="0.2">
      <c r="A133" s="83" t="s">
        <v>32</v>
      </c>
      <c r="B133" s="127">
        <v>70.936800000000005</v>
      </c>
      <c r="C133" s="127">
        <v>75.521407864357869</v>
      </c>
      <c r="D133" s="127">
        <v>76.198301594896336</v>
      </c>
      <c r="E133" s="127">
        <v>79.095512542087548</v>
      </c>
      <c r="F133" s="127">
        <v>75.43800662815498</v>
      </c>
      <c r="G133" s="127">
        <v>79.881543939393936</v>
      </c>
    </row>
    <row r="134" spans="1:7" s="83" customFormat="1" x14ac:dyDescent="0.2">
      <c r="B134" s="128"/>
      <c r="C134" s="128"/>
      <c r="D134" s="128"/>
      <c r="E134" s="128"/>
      <c r="F134" s="128"/>
      <c r="G134" s="128"/>
    </row>
    <row r="135" spans="1:7" s="83" customFormat="1" x14ac:dyDescent="0.2">
      <c r="A135" s="115" t="s">
        <v>83</v>
      </c>
      <c r="B135" s="128"/>
      <c r="C135" s="128"/>
      <c r="D135" s="128"/>
      <c r="E135" s="128"/>
      <c r="F135" s="128"/>
      <c r="G135" s="128"/>
    </row>
    <row r="136" spans="1:7" s="83" customFormat="1" x14ac:dyDescent="0.2">
      <c r="A136" s="83" t="s">
        <v>31</v>
      </c>
      <c r="B136" s="127">
        <v>83.76</v>
      </c>
      <c r="C136" s="127">
        <v>87.375</v>
      </c>
      <c r="D136" s="127">
        <v>86.282499999999999</v>
      </c>
      <c r="E136" s="127">
        <v>92.277500000000003</v>
      </c>
      <c r="F136" s="127">
        <v>92.277500000000003</v>
      </c>
      <c r="G136" s="127">
        <v>90.02</v>
      </c>
    </row>
    <row r="137" spans="1:7" s="83" customFormat="1" x14ac:dyDescent="0.2">
      <c r="A137" s="83" t="s">
        <v>32</v>
      </c>
      <c r="B137" s="127">
        <v>82.433700000000002</v>
      </c>
      <c r="C137" s="127">
        <v>84.169025468975477</v>
      </c>
      <c r="D137" s="127">
        <v>85.925057854864448</v>
      </c>
      <c r="E137" s="127">
        <v>89.536512373737381</v>
      </c>
      <c r="F137" s="127">
        <v>85.516066948621543</v>
      </c>
      <c r="G137" s="127">
        <v>91.185016666666669</v>
      </c>
    </row>
    <row r="138" spans="1:7" s="83" customFormat="1" x14ac:dyDescent="0.2">
      <c r="B138" s="128"/>
      <c r="C138" s="128"/>
      <c r="D138" s="128"/>
      <c r="E138" s="128"/>
      <c r="F138" s="128"/>
      <c r="G138" s="128"/>
    </row>
    <row r="139" spans="1:7" s="83" customFormat="1" x14ac:dyDescent="0.2">
      <c r="A139" s="115" t="s">
        <v>81</v>
      </c>
      <c r="B139" s="128"/>
      <c r="C139" s="128"/>
      <c r="D139" s="128"/>
      <c r="E139" s="128"/>
      <c r="F139" s="128"/>
      <c r="G139" s="128"/>
    </row>
    <row r="140" spans="1:7" s="83" customFormat="1" x14ac:dyDescent="0.2">
      <c r="A140" s="83" t="s">
        <v>31</v>
      </c>
      <c r="B140" s="127">
        <v>4.952</v>
      </c>
      <c r="C140" s="127">
        <v>4.8375000000000004</v>
      </c>
      <c r="D140" s="127">
        <v>5.19</v>
      </c>
      <c r="E140" s="127">
        <v>5.5774999999999997</v>
      </c>
      <c r="F140" s="127">
        <v>5.5774999999999997</v>
      </c>
      <c r="G140" s="127">
        <v>4.9675000000000002</v>
      </c>
    </row>
    <row r="141" spans="1:7" s="83" customFormat="1" x14ac:dyDescent="0.2">
      <c r="A141" s="130" t="s">
        <v>32</v>
      </c>
      <c r="B141" s="131">
        <v>4.883</v>
      </c>
      <c r="C141" s="131">
        <v>4.874282251082251</v>
      </c>
      <c r="D141" s="131">
        <v>4.753423506379586</v>
      </c>
      <c r="E141" s="131">
        <v>5.3730774074074077</v>
      </c>
      <c r="F141" s="131">
        <v>4.9709373116851472</v>
      </c>
      <c r="G141" s="131">
        <v>5.2965851515151519</v>
      </c>
    </row>
    <row r="142" spans="1:7" s="83" customFormat="1" x14ac:dyDescent="0.2">
      <c r="A142" s="82"/>
      <c r="B142" s="132"/>
      <c r="C142" s="132"/>
      <c r="D142" s="132"/>
      <c r="E142" s="132"/>
      <c r="F142" s="132"/>
      <c r="G142" s="132"/>
    </row>
    <row r="143" spans="1:7" s="83" customFormat="1" x14ac:dyDescent="0.2">
      <c r="A143" s="101" t="s">
        <v>122</v>
      </c>
      <c r="B143" s="133"/>
      <c r="C143" s="133"/>
      <c r="D143" s="133"/>
      <c r="E143" s="133"/>
      <c r="F143" s="133"/>
      <c r="G143" s="133"/>
    </row>
    <row r="144" spans="1:7" s="83" customFormat="1" x14ac:dyDescent="0.2">
      <c r="A144" s="83" t="s">
        <v>84</v>
      </c>
      <c r="B144" s="90">
        <v>0.75944110154521904</v>
      </c>
      <c r="C144" s="90">
        <v>0.74325052108200995</v>
      </c>
      <c r="D144" s="90">
        <v>0.74198886650059837</v>
      </c>
      <c r="E144" s="90">
        <v>0.7420513023625307</v>
      </c>
      <c r="F144" s="90">
        <v>0.72026203017350587</v>
      </c>
      <c r="G144" s="90">
        <v>0.73458352875492339</v>
      </c>
    </row>
    <row r="145" spans="1:8" s="83" customFormat="1" x14ac:dyDescent="0.2">
      <c r="A145" s="83" t="s">
        <v>85</v>
      </c>
      <c r="B145" s="90">
        <v>1.2066301367777005E-2</v>
      </c>
      <c r="C145" s="90">
        <v>1.2448134880106475E-2</v>
      </c>
      <c r="D145" s="90">
        <v>1.3001959445077335E-2</v>
      </c>
      <c r="E145" s="90">
        <v>1.2998813113623525E-2</v>
      </c>
      <c r="F145" s="90">
        <v>1.2557916534594076E-2</v>
      </c>
      <c r="G145" s="90">
        <v>1.098862358931638E-2</v>
      </c>
    </row>
    <row r="146" spans="1:8" s="83" customFormat="1" x14ac:dyDescent="0.2">
      <c r="A146" s="83" t="s">
        <v>86</v>
      </c>
      <c r="B146" s="90">
        <v>0.12001848909178742</v>
      </c>
      <c r="C146" s="90">
        <v>0.12182205392641184</v>
      </c>
      <c r="D146" s="90">
        <v>0.12323735823554137</v>
      </c>
      <c r="E146" s="90">
        <v>0.12320753614771386</v>
      </c>
      <c r="F146" s="90">
        <v>0.13213163648750034</v>
      </c>
      <c r="G146" s="90">
        <v>0.13147210767716358</v>
      </c>
    </row>
    <row r="147" spans="1:8" s="83" customFormat="1" x14ac:dyDescent="0.2">
      <c r="A147" s="83" t="s">
        <v>87</v>
      </c>
      <c r="B147" s="90">
        <v>8.2382292440564747E-2</v>
      </c>
      <c r="C147" s="90">
        <v>8.8284377532323863E-2</v>
      </c>
      <c r="D147" s="90">
        <v>8.8942567860492427E-2</v>
      </c>
      <c r="E147" s="90">
        <v>8.8921044735457019E-2</v>
      </c>
      <c r="F147" s="90">
        <v>9.878571698480873E-2</v>
      </c>
      <c r="G147" s="90">
        <v>9.4400993623014129E-2</v>
      </c>
    </row>
    <row r="148" spans="1:8" s="83" customFormat="1" x14ac:dyDescent="0.2">
      <c r="A148" s="83" t="s">
        <v>120</v>
      </c>
      <c r="B148" s="90">
        <v>2.609181555465185E-2</v>
      </c>
      <c r="C148" s="90">
        <v>3.4194912579147752E-2</v>
      </c>
      <c r="D148" s="90">
        <v>3.2829247958290439E-2</v>
      </c>
      <c r="E148" s="90">
        <v>3.2821303640674926E-2</v>
      </c>
      <c r="F148" s="90">
        <v>3.626269981959096E-2</v>
      </c>
      <c r="G148" s="90">
        <v>2.8554746355582528E-2</v>
      </c>
    </row>
    <row r="149" spans="1:8" s="96" customFormat="1" x14ac:dyDescent="0.2">
      <c r="A149" s="94" t="s">
        <v>56</v>
      </c>
      <c r="B149" s="120">
        <v>1</v>
      </c>
      <c r="C149" s="120">
        <v>0.99999999999999989</v>
      </c>
      <c r="D149" s="120">
        <v>0.99999999999999989</v>
      </c>
      <c r="E149" s="120">
        <v>1</v>
      </c>
      <c r="F149" s="120">
        <v>1</v>
      </c>
      <c r="G149" s="120">
        <v>1</v>
      </c>
    </row>
    <row r="150" spans="1:8" s="83" customFormat="1" x14ac:dyDescent="0.2">
      <c r="A150" s="75"/>
      <c r="B150" s="122"/>
      <c r="C150" s="122"/>
      <c r="D150" s="122"/>
      <c r="E150" s="122"/>
      <c r="F150" s="122"/>
      <c r="G150" s="122"/>
    </row>
    <row r="151" spans="1:8" s="83" customFormat="1" x14ac:dyDescent="0.2">
      <c r="A151" s="119" t="s">
        <v>134</v>
      </c>
      <c r="B151" s="120">
        <v>0.29235555353611903</v>
      </c>
      <c r="C151" s="134">
        <v>0.25421880775643818</v>
      </c>
      <c r="D151" s="134">
        <v>0.33039211689698156</v>
      </c>
      <c r="E151" s="120">
        <v>0.28809474898239196</v>
      </c>
      <c r="F151" s="120">
        <v>0.29890023843481134</v>
      </c>
      <c r="G151" s="120">
        <v>0.27760503497498834</v>
      </c>
    </row>
    <row r="152" spans="1:8" s="83" customFormat="1" x14ac:dyDescent="0.2">
      <c r="A152" s="121"/>
      <c r="B152" s="100"/>
      <c r="C152" s="100"/>
      <c r="D152" s="100"/>
      <c r="E152" s="100"/>
      <c r="F152" s="100"/>
      <c r="G152" s="100"/>
    </row>
    <row r="153" spans="1:8" s="83" customFormat="1" x14ac:dyDescent="0.2">
      <c r="A153" s="103" t="s">
        <v>133</v>
      </c>
      <c r="B153" s="88"/>
      <c r="C153" s="88"/>
      <c r="D153" s="88"/>
      <c r="E153" s="88"/>
      <c r="F153" s="88"/>
      <c r="G153" s="88"/>
    </row>
    <row r="154" spans="1:8" s="83" customFormat="1" x14ac:dyDescent="0.2">
      <c r="A154" s="116" t="s">
        <v>130</v>
      </c>
      <c r="B154" s="88">
        <v>63.52323801756144</v>
      </c>
      <c r="C154" s="88">
        <v>65.00917077320085</v>
      </c>
      <c r="D154" s="88">
        <v>66.466006995458628</v>
      </c>
      <c r="E154" s="88">
        <v>67.351393716019757</v>
      </c>
      <c r="F154" s="88">
        <v>67.351393716019757</v>
      </c>
      <c r="G154" s="88">
        <v>71.428504853108549</v>
      </c>
      <c r="H154" s="290"/>
    </row>
    <row r="155" spans="1:8" s="83" customFormat="1" x14ac:dyDescent="0.2">
      <c r="A155" s="135" t="s">
        <v>131</v>
      </c>
      <c r="B155" s="136">
        <v>30.996797296424674</v>
      </c>
      <c r="C155" s="136">
        <v>34.84780454545519</v>
      </c>
      <c r="D155" s="136">
        <v>33.417949028144236</v>
      </c>
      <c r="E155" s="136">
        <v>34.786364384089694</v>
      </c>
      <c r="F155" s="136">
        <v>34.786364384089694</v>
      </c>
      <c r="G155" s="136">
        <v>35.365337696840427</v>
      </c>
    </row>
    <row r="156" spans="1:8" s="83" customFormat="1" x14ac:dyDescent="0.2">
      <c r="A156" s="102" t="s">
        <v>56</v>
      </c>
      <c r="B156" s="100">
        <v>94.520035313986114</v>
      </c>
      <c r="C156" s="100">
        <v>99.85697531865604</v>
      </c>
      <c r="D156" s="100">
        <v>99.883956023602863</v>
      </c>
      <c r="E156" s="100">
        <v>102.13775810010945</v>
      </c>
      <c r="F156" s="100">
        <v>102.13775810010945</v>
      </c>
      <c r="G156" s="100">
        <v>106.79384254994898</v>
      </c>
    </row>
    <row r="157" spans="1:8" s="83" customFormat="1" x14ac:dyDescent="0.2">
      <c r="A157" s="116"/>
      <c r="B157" s="88"/>
      <c r="C157" s="88"/>
      <c r="D157" s="88"/>
      <c r="E157" s="88"/>
      <c r="F157" s="88"/>
      <c r="G157" s="88"/>
    </row>
    <row r="158" spans="1:8" s="83" customFormat="1" x14ac:dyDescent="0.2">
      <c r="A158" s="126" t="s">
        <v>147</v>
      </c>
      <c r="B158" s="84"/>
      <c r="C158" s="84"/>
      <c r="D158" s="84"/>
      <c r="E158" s="84"/>
      <c r="F158" s="84"/>
      <c r="G158" s="84"/>
    </row>
    <row r="159" spans="1:8" s="83" customFormat="1" x14ac:dyDescent="0.2">
      <c r="A159" s="121" t="s">
        <v>96</v>
      </c>
      <c r="B159" s="88"/>
      <c r="C159" s="88"/>
      <c r="D159" s="88"/>
      <c r="E159" s="88"/>
      <c r="F159" s="88"/>
      <c r="G159" s="88"/>
    </row>
    <row r="160" spans="1:8" s="83" customFormat="1" x14ac:dyDescent="0.2">
      <c r="A160" s="78" t="s">
        <v>90</v>
      </c>
      <c r="B160" s="129">
        <v>2.0829303841501241E-2</v>
      </c>
      <c r="C160" s="128">
        <v>6.5511052155931681E-3</v>
      </c>
      <c r="D160" s="128">
        <v>1.2627628189823874E-2</v>
      </c>
      <c r="E160" s="128">
        <v>5.3612196394322974E-3</v>
      </c>
      <c r="F160" s="128">
        <v>5.3612196394322974E-3</v>
      </c>
      <c r="G160" s="128">
        <v>2.3618623341609465E-2</v>
      </c>
    </row>
    <row r="161" spans="1:7" s="83" customFormat="1" x14ac:dyDescent="0.2">
      <c r="A161" s="137" t="s">
        <v>91</v>
      </c>
      <c r="B161" s="129"/>
      <c r="C161" s="129"/>
      <c r="D161" s="129"/>
      <c r="E161" s="129"/>
      <c r="F161" s="129"/>
      <c r="G161" s="128"/>
    </row>
    <row r="162" spans="1:7" s="83" customFormat="1" x14ac:dyDescent="0.2">
      <c r="A162" s="78" t="s">
        <v>92</v>
      </c>
      <c r="B162" s="129">
        <v>25.767243826432153</v>
      </c>
      <c r="C162" s="128">
        <v>26.583777035403983</v>
      </c>
      <c r="D162" s="128">
        <v>43.582970089926924</v>
      </c>
      <c r="E162" s="128">
        <v>28.516151362639047</v>
      </c>
      <c r="F162" s="128">
        <v>28.516151362639047</v>
      </c>
      <c r="G162" s="128">
        <v>43.811218713906833</v>
      </c>
    </row>
    <row r="163" spans="1:7" s="83" customFormat="1" x14ac:dyDescent="0.2">
      <c r="A163" s="78" t="s">
        <v>93</v>
      </c>
      <c r="B163" s="129">
        <v>4.3116406008052026</v>
      </c>
      <c r="C163" s="128">
        <v>4.5553433748946919</v>
      </c>
      <c r="D163" s="128">
        <v>5.0020782778864969</v>
      </c>
      <c r="E163" s="128">
        <v>2.1830090425776754</v>
      </c>
      <c r="F163" s="128">
        <v>2.1830090425776754</v>
      </c>
      <c r="G163" s="128">
        <v>2.9903500365123414</v>
      </c>
    </row>
    <row r="164" spans="1:7" s="83" customFormat="1" ht="4.5" customHeight="1" x14ac:dyDescent="0.2">
      <c r="A164" s="78"/>
      <c r="B164" s="129"/>
      <c r="C164" s="129"/>
      <c r="D164" s="129"/>
      <c r="E164" s="129"/>
      <c r="F164" s="129"/>
      <c r="G164" s="128"/>
    </row>
    <row r="165" spans="1:7" s="83" customFormat="1" x14ac:dyDescent="0.2">
      <c r="A165" s="137" t="s">
        <v>95</v>
      </c>
      <c r="B165" s="129"/>
      <c r="C165" s="129"/>
      <c r="D165" s="129"/>
      <c r="E165" s="129"/>
      <c r="F165" s="129"/>
      <c r="G165" s="128"/>
    </row>
    <row r="166" spans="1:7" s="83" customFormat="1" x14ac:dyDescent="0.2">
      <c r="A166" s="78" t="s">
        <v>94</v>
      </c>
      <c r="B166" s="129">
        <v>0.30276021588280649</v>
      </c>
      <c r="C166" s="128">
        <v>0.29869035766255642</v>
      </c>
      <c r="D166" s="128">
        <v>0.32724853228962814</v>
      </c>
      <c r="E166" s="128">
        <v>0.33745738396624475</v>
      </c>
      <c r="F166" s="128">
        <v>0.33745738396624475</v>
      </c>
      <c r="G166" s="128">
        <v>0.32193661457572659</v>
      </c>
    </row>
    <row r="167" spans="1:7" s="83" customFormat="1" x14ac:dyDescent="0.2">
      <c r="A167" s="78"/>
      <c r="B167" s="129"/>
      <c r="C167" s="138"/>
      <c r="D167" s="138"/>
      <c r="E167" s="138"/>
      <c r="F167" s="138"/>
      <c r="G167" s="138"/>
    </row>
    <row r="168" spans="1:7" s="83" customFormat="1" x14ac:dyDescent="0.2">
      <c r="A168" s="119" t="s">
        <v>56</v>
      </c>
      <c r="B168" s="139">
        <v>30.402473946961663</v>
      </c>
      <c r="C168" s="139">
        <v>31.444361873176824</v>
      </c>
      <c r="D168" s="139">
        <v>48.924924528292877</v>
      </c>
      <c r="E168" s="139">
        <v>31.041979008822402</v>
      </c>
      <c r="F168" s="139">
        <v>31.041979008822402</v>
      </c>
      <c r="G168" s="286">
        <v>47.14712398833651</v>
      </c>
    </row>
    <row r="169" spans="1:7" s="83" customFormat="1" x14ac:dyDescent="0.2">
      <c r="A169" s="77"/>
      <c r="B169" s="140"/>
      <c r="C169" s="140"/>
      <c r="D169" s="140"/>
      <c r="E169" s="140"/>
      <c r="F169" s="140"/>
      <c r="G169" s="140"/>
    </row>
    <row r="170" spans="1:7" s="83" customFormat="1" x14ac:dyDescent="0.2">
      <c r="A170" s="121" t="s">
        <v>180</v>
      </c>
      <c r="B170" s="129">
        <v>37.424369601767289</v>
      </c>
      <c r="C170" s="128">
        <v>29.089202013173008</v>
      </c>
      <c r="D170" s="128">
        <v>33.060289922035224</v>
      </c>
      <c r="E170" s="128">
        <v>37.285049663214423</v>
      </c>
      <c r="F170" s="128">
        <v>37.285049663214423</v>
      </c>
      <c r="G170" s="128">
        <v>17.2782001958522</v>
      </c>
    </row>
    <row r="171" spans="1:7" s="83" customFormat="1" x14ac:dyDescent="0.2">
      <c r="A171" s="77"/>
      <c r="B171" s="84"/>
      <c r="C171" s="84"/>
      <c r="D171" s="84"/>
      <c r="E171" s="84"/>
      <c r="F171" s="84"/>
      <c r="G171" s="84"/>
    </row>
    <row r="172" spans="1:7" s="83" customFormat="1" x14ac:dyDescent="0.2">
      <c r="A172" s="141" t="s">
        <v>148</v>
      </c>
      <c r="B172" s="84"/>
      <c r="C172" s="84"/>
      <c r="D172" s="84"/>
      <c r="E172" s="84"/>
      <c r="F172" s="84"/>
      <c r="G172" s="84"/>
    </row>
    <row r="173" spans="1:7" s="83" customFormat="1" ht="15" customHeight="1" x14ac:dyDescent="0.2">
      <c r="A173" s="121" t="s">
        <v>123</v>
      </c>
      <c r="B173" s="84"/>
      <c r="C173" s="84"/>
      <c r="D173" s="84"/>
      <c r="E173" s="84"/>
      <c r="F173" s="84"/>
      <c r="G173" s="84"/>
    </row>
    <row r="174" spans="1:7" s="83" customFormat="1" x14ac:dyDescent="0.2">
      <c r="A174" s="78" t="s">
        <v>124</v>
      </c>
      <c r="B174" s="142">
        <v>15.783238131148963</v>
      </c>
      <c r="C174" s="142">
        <v>14.708908179980089</v>
      </c>
      <c r="D174" s="142">
        <v>12.5</v>
      </c>
      <c r="E174" s="142">
        <v>0</v>
      </c>
      <c r="F174" s="142">
        <v>0</v>
      </c>
      <c r="G174" s="128">
        <v>33.000000000000007</v>
      </c>
    </row>
    <row r="175" spans="1:7" s="83" customFormat="1" x14ac:dyDescent="0.2">
      <c r="A175" s="78" t="s">
        <v>125</v>
      </c>
      <c r="B175" s="142">
        <v>0.22531996915959912</v>
      </c>
      <c r="C175" s="142">
        <v>1.2874779811595314</v>
      </c>
      <c r="D175" s="142">
        <v>5</v>
      </c>
      <c r="E175" s="142">
        <v>0</v>
      </c>
      <c r="F175" s="142">
        <v>0</v>
      </c>
      <c r="G175" s="142">
        <v>0</v>
      </c>
    </row>
    <row r="176" spans="1:7" s="83" customFormat="1" x14ac:dyDescent="0.2">
      <c r="A176" s="119" t="s">
        <v>56</v>
      </c>
      <c r="B176" s="143">
        <v>16.008558100308562</v>
      </c>
      <c r="C176" s="143">
        <v>15.99638616113962</v>
      </c>
      <c r="D176" s="139">
        <v>17.5</v>
      </c>
      <c r="E176" s="139">
        <v>0</v>
      </c>
      <c r="F176" s="139">
        <v>0</v>
      </c>
      <c r="G176" s="139">
        <v>33.000000000000007</v>
      </c>
    </row>
    <row r="177" spans="1:7" s="83" customFormat="1" x14ac:dyDescent="0.2">
      <c r="A177" s="121"/>
      <c r="B177" s="144"/>
      <c r="C177" s="144"/>
      <c r="D177" s="144"/>
      <c r="E177" s="144"/>
      <c r="F177" s="144"/>
      <c r="G177" s="144"/>
    </row>
    <row r="178" spans="1:7" s="83" customFormat="1" x14ac:dyDescent="0.2">
      <c r="A178" s="126" t="s">
        <v>139</v>
      </c>
      <c r="B178" s="133"/>
      <c r="C178" s="133"/>
      <c r="D178" s="133"/>
      <c r="E178" s="133"/>
      <c r="F178" s="133"/>
      <c r="G178" s="133"/>
    </row>
    <row r="179" spans="1:7" s="83" customFormat="1" x14ac:dyDescent="0.2">
      <c r="A179" s="145" t="s">
        <v>151</v>
      </c>
      <c r="B179" s="133"/>
      <c r="C179" s="133"/>
      <c r="D179" s="133"/>
      <c r="E179" s="133"/>
      <c r="F179" s="133"/>
      <c r="G179" s="133"/>
    </row>
    <row r="180" spans="1:7" s="83" customFormat="1" x14ac:dyDescent="0.2">
      <c r="A180" s="146" t="s">
        <v>149</v>
      </c>
      <c r="B180" s="129">
        <v>37.6</v>
      </c>
      <c r="C180" s="129">
        <v>55.9</v>
      </c>
      <c r="D180" s="129">
        <v>36.700000000000003</v>
      </c>
      <c r="E180" s="129">
        <v>69.42</v>
      </c>
      <c r="F180" s="129">
        <v>69.42</v>
      </c>
      <c r="G180" s="129">
        <v>91.24</v>
      </c>
    </row>
    <row r="181" spans="1:7" s="83" customFormat="1" x14ac:dyDescent="0.2">
      <c r="A181" s="146" t="s">
        <v>150</v>
      </c>
      <c r="B181" s="129">
        <v>67.69</v>
      </c>
      <c r="C181" s="129">
        <v>67.180000000000007</v>
      </c>
      <c r="D181" s="129">
        <v>64.290000000000006</v>
      </c>
      <c r="E181" s="129">
        <v>65.989999999999995</v>
      </c>
      <c r="F181" s="129">
        <v>65.989999999999995</v>
      </c>
      <c r="G181" s="129">
        <v>67.63</v>
      </c>
    </row>
    <row r="182" spans="1:7" s="83" customFormat="1" ht="6.75" customHeight="1" x14ac:dyDescent="0.2">
      <c r="A182" s="146"/>
      <c r="B182" s="128"/>
      <c r="C182" s="128"/>
      <c r="D182" s="128"/>
      <c r="E182" s="128"/>
      <c r="F182" s="128"/>
      <c r="G182" s="128"/>
    </row>
    <row r="183" spans="1:7" s="83" customFormat="1" x14ac:dyDescent="0.2">
      <c r="A183" s="145" t="s">
        <v>86</v>
      </c>
      <c r="B183" s="129"/>
      <c r="C183" s="129"/>
      <c r="D183" s="129"/>
      <c r="E183" s="129"/>
      <c r="F183" s="129"/>
      <c r="G183" s="129"/>
    </row>
    <row r="184" spans="1:7" s="83" customFormat="1" x14ac:dyDescent="0.2">
      <c r="A184" s="146" t="s">
        <v>149</v>
      </c>
      <c r="B184" s="129">
        <v>4.75</v>
      </c>
      <c r="C184" s="129">
        <v>5.9</v>
      </c>
      <c r="D184" s="129">
        <v>4.7</v>
      </c>
      <c r="E184" s="129">
        <v>6.8</v>
      </c>
      <c r="F184" s="129">
        <v>6.8</v>
      </c>
      <c r="G184" s="129">
        <v>12.85</v>
      </c>
    </row>
    <row r="185" spans="1:7" s="83" customFormat="1" x14ac:dyDescent="0.2">
      <c r="A185" s="146" t="s">
        <v>150</v>
      </c>
      <c r="B185" s="129">
        <v>86.45</v>
      </c>
      <c r="C185" s="129">
        <v>86.77</v>
      </c>
      <c r="D185" s="129">
        <v>87.64</v>
      </c>
      <c r="E185" s="129">
        <v>91.06</v>
      </c>
      <c r="F185" s="129">
        <v>91.06</v>
      </c>
      <c r="G185" s="129">
        <v>93.67</v>
      </c>
    </row>
    <row r="186" spans="1:7" s="83" customFormat="1" x14ac:dyDescent="0.2">
      <c r="A186" s="146"/>
      <c r="B186" s="128"/>
      <c r="C186" s="128"/>
      <c r="D186" s="128"/>
      <c r="E186" s="128"/>
      <c r="F186" s="128"/>
      <c r="G186" s="128"/>
    </row>
    <row r="187" spans="1:7" s="83" customFormat="1" x14ac:dyDescent="0.2">
      <c r="A187" s="145" t="s">
        <v>87</v>
      </c>
      <c r="B187" s="128"/>
      <c r="C187" s="128"/>
      <c r="D187" s="128"/>
      <c r="E187" s="128"/>
      <c r="F187" s="128"/>
      <c r="G187" s="128"/>
    </row>
    <row r="188" spans="1:7" s="83" customFormat="1" x14ac:dyDescent="0.2">
      <c r="A188" s="146" t="s">
        <v>149</v>
      </c>
      <c r="B188" s="128">
        <v>50</v>
      </c>
      <c r="C188" s="128">
        <v>87.5</v>
      </c>
      <c r="D188" s="128">
        <v>48.5</v>
      </c>
      <c r="E188" s="129">
        <v>70.5</v>
      </c>
      <c r="F188" s="129">
        <v>70.5</v>
      </c>
      <c r="G188" s="129">
        <v>111.5</v>
      </c>
    </row>
    <row r="189" spans="1:7" s="83" customFormat="1" x14ac:dyDescent="0.2">
      <c r="A189" s="146" t="s">
        <v>150</v>
      </c>
      <c r="B189" s="128">
        <v>4.92</v>
      </c>
      <c r="C189" s="128">
        <v>4.91</v>
      </c>
      <c r="D189" s="128">
        <v>4.95</v>
      </c>
      <c r="E189" s="129">
        <v>5.37</v>
      </c>
      <c r="F189" s="129">
        <v>5.37</v>
      </c>
      <c r="G189" s="129">
        <v>5.35</v>
      </c>
    </row>
    <row r="190" spans="1:7" s="83" customFormat="1" x14ac:dyDescent="0.2">
      <c r="A190" s="146"/>
      <c r="B190" s="128"/>
      <c r="C190" s="128"/>
      <c r="D190" s="128"/>
      <c r="E190" s="128"/>
      <c r="F190" s="128"/>
      <c r="G190" s="128"/>
    </row>
    <row r="191" spans="1:7" s="83" customFormat="1" x14ac:dyDescent="0.2">
      <c r="A191" s="141" t="s">
        <v>179</v>
      </c>
      <c r="B191" s="142"/>
      <c r="C191" s="142"/>
      <c r="D191" s="142"/>
      <c r="E191" s="142"/>
      <c r="F191" s="142"/>
      <c r="G191" s="142"/>
    </row>
    <row r="192" spans="1:7" s="96" customFormat="1" x14ac:dyDescent="0.2">
      <c r="A192" s="121" t="s">
        <v>126</v>
      </c>
      <c r="B192" s="104">
        <v>5.3470675097050169</v>
      </c>
      <c r="C192" s="104">
        <v>0.97194821125710362</v>
      </c>
      <c r="D192" s="104">
        <v>1.0359910282821914</v>
      </c>
      <c r="E192" s="104">
        <v>1.630712480495589</v>
      </c>
      <c r="F192" s="104">
        <v>8.9857192297399013</v>
      </c>
      <c r="G192" s="104">
        <v>3.1843980422371114</v>
      </c>
    </row>
    <row r="193" spans="1:7" s="96" customFormat="1" x14ac:dyDescent="0.2">
      <c r="A193" s="121"/>
      <c r="B193" s="147"/>
      <c r="C193" s="147"/>
      <c r="D193" s="147"/>
      <c r="E193" s="147"/>
      <c r="F193" s="147"/>
      <c r="G193" s="147"/>
    </row>
    <row r="194" spans="1:7" s="83" customFormat="1" x14ac:dyDescent="0.2">
      <c r="A194" s="148" t="s">
        <v>170</v>
      </c>
      <c r="B194" s="142"/>
      <c r="C194" s="142"/>
      <c r="D194" s="142"/>
      <c r="E194" s="142"/>
      <c r="F194" s="142"/>
      <c r="G194" s="142"/>
    </row>
    <row r="195" spans="1:7" s="83" customFormat="1" x14ac:dyDescent="0.2">
      <c r="A195" s="78" t="s">
        <v>137</v>
      </c>
      <c r="B195" s="129">
        <v>10.509316674349705</v>
      </c>
      <c r="C195" s="129">
        <v>13.948510122549861</v>
      </c>
      <c r="D195" s="129">
        <v>13.138490849327317</v>
      </c>
      <c r="E195" s="129">
        <v>16.151571357850447</v>
      </c>
      <c r="F195" s="129">
        <v>53.75608546178124</v>
      </c>
      <c r="G195" s="129">
        <v>18.25788632095022</v>
      </c>
    </row>
    <row r="196" spans="1:7" s="83" customFormat="1" x14ac:dyDescent="0.2">
      <c r="A196" s="76" t="s">
        <v>138</v>
      </c>
      <c r="B196" s="149">
        <v>10.369479511171191</v>
      </c>
      <c r="C196" s="149">
        <v>13.789824410379357</v>
      </c>
      <c r="D196" s="149">
        <v>13.004101248106286</v>
      </c>
      <c r="E196" s="149">
        <v>15.982032238662365</v>
      </c>
      <c r="F196" s="149">
        <v>53.198290348363493</v>
      </c>
      <c r="G196" s="149">
        <v>18.062154958938095</v>
      </c>
    </row>
    <row r="197" spans="1:7" s="83" customFormat="1" x14ac:dyDescent="0.2">
      <c r="A197" s="75"/>
      <c r="B197" s="150"/>
      <c r="C197" s="150"/>
      <c r="D197" s="150"/>
      <c r="E197" s="150"/>
      <c r="F197" s="150"/>
      <c r="G197" s="150"/>
    </row>
    <row r="198" spans="1:7" s="83" customFormat="1" x14ac:dyDescent="0.2">
      <c r="A198" s="126" t="s">
        <v>127</v>
      </c>
      <c r="B198" s="150"/>
      <c r="C198" s="150"/>
      <c r="D198" s="150"/>
      <c r="E198" s="150"/>
      <c r="F198" s="150"/>
      <c r="G198" s="150"/>
    </row>
    <row r="199" spans="1:7" s="83" customFormat="1" x14ac:dyDescent="0.2">
      <c r="A199" s="146" t="s">
        <v>6</v>
      </c>
      <c r="B199" s="90">
        <v>0.51296150350535497</v>
      </c>
      <c r="C199" s="90">
        <v>0.51069999999999993</v>
      </c>
      <c r="D199" s="90">
        <v>0.51105132050939406</v>
      </c>
      <c r="E199" s="90">
        <v>0.51119999999999999</v>
      </c>
      <c r="F199" s="90">
        <v>0.51119999999999999</v>
      </c>
      <c r="G199" s="90">
        <v>0.51128899999999999</v>
      </c>
    </row>
    <row r="200" spans="1:7" s="83" customFormat="1" x14ac:dyDescent="0.2">
      <c r="A200" s="146" t="s">
        <v>7</v>
      </c>
      <c r="B200" s="151">
        <v>0.48703849649464498</v>
      </c>
      <c r="C200" s="151">
        <v>0.48930000000000001</v>
      </c>
      <c r="D200" s="151">
        <v>0.488948679490606</v>
      </c>
      <c r="E200" s="151">
        <v>0.48880000000000001</v>
      </c>
      <c r="F200" s="151">
        <v>0.48880000000000001</v>
      </c>
      <c r="G200" s="151">
        <v>0.48871100000000001</v>
      </c>
    </row>
    <row r="201" spans="1:7" s="96" customFormat="1" x14ac:dyDescent="0.2">
      <c r="A201" s="152" t="s">
        <v>56</v>
      </c>
      <c r="B201" s="204">
        <v>1</v>
      </c>
      <c r="C201" s="95">
        <v>1</v>
      </c>
      <c r="D201" s="95">
        <v>1</v>
      </c>
      <c r="E201" s="95">
        <v>1</v>
      </c>
      <c r="F201" s="95">
        <v>1</v>
      </c>
      <c r="G201" s="95">
        <v>1</v>
      </c>
    </row>
    <row r="202" spans="1:7" s="83" customFormat="1" x14ac:dyDescent="0.2">
      <c r="A202" s="145"/>
      <c r="B202" s="153"/>
      <c r="C202" s="154"/>
      <c r="D202" s="154"/>
    </row>
    <row r="203" spans="1:7" s="78" customFormat="1" x14ac:dyDescent="0.2">
      <c r="A203" s="75"/>
      <c r="B203" s="75"/>
      <c r="C203" s="154"/>
      <c r="D203" s="154"/>
    </row>
    <row r="204" spans="1:7" s="78" customFormat="1" x14ac:dyDescent="0.2">
      <c r="A204" s="28" t="s">
        <v>194</v>
      </c>
      <c r="B204" s="77"/>
      <c r="C204" s="77"/>
      <c r="D204" s="77"/>
    </row>
    <row r="205" spans="1:7" s="78" customFormat="1" x14ac:dyDescent="0.2">
      <c r="A205" s="75"/>
      <c r="B205" s="77"/>
      <c r="C205" s="155"/>
      <c r="D205" s="155"/>
    </row>
    <row r="206" spans="1:7" s="78" customFormat="1" x14ac:dyDescent="0.2">
      <c r="A206" s="75"/>
      <c r="B206" s="77"/>
      <c r="C206" s="155"/>
      <c r="D206" s="155"/>
    </row>
    <row r="207" spans="1:7" s="78" customFormat="1" x14ac:dyDescent="0.2">
      <c r="A207" s="75"/>
      <c r="B207" s="77"/>
      <c r="C207" s="155"/>
      <c r="D207" s="155"/>
    </row>
    <row r="208" spans="1:7" s="78" customFormat="1" x14ac:dyDescent="0.2">
      <c r="A208" s="75"/>
      <c r="B208" s="77"/>
      <c r="C208" s="156"/>
      <c r="D208" s="156"/>
    </row>
    <row r="209" spans="1:4" s="78" customFormat="1" x14ac:dyDescent="0.2">
      <c r="A209" s="75"/>
      <c r="B209" s="77"/>
      <c r="C209" s="77"/>
      <c r="D209" s="77"/>
    </row>
    <row r="210" spans="1:4" s="78" customFormat="1" x14ac:dyDescent="0.2">
      <c r="A210" s="75"/>
      <c r="B210" s="77"/>
      <c r="C210" s="77"/>
      <c r="D210" s="77"/>
    </row>
    <row r="211" spans="1:4" s="78" customFormat="1" x14ac:dyDescent="0.2">
      <c r="A211" s="75"/>
      <c r="B211" s="77"/>
      <c r="C211" s="77"/>
      <c r="D211" s="77"/>
    </row>
  </sheetData>
  <pageMargins left="0.70866141732283505" right="0.70866141732283505" top="0.74803149606299202" bottom="0.74803149606299202" header="0.31496062992126" footer="0.31496062992126"/>
  <pageSetup paperSize="9" scale="58" fitToHeight="4" orientation="portrait" r:id="rId1"/>
  <rowBreaks count="1" manualBreakCount="1">
    <brk id="9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TOC</vt:lpstr>
      <vt:lpstr>Inc. st and BS (INR)</vt:lpstr>
      <vt:lpstr>Inc. st and BS (USD)</vt:lpstr>
      <vt:lpstr>Inc. st-Clause 41(INR &amp; USD)</vt:lpstr>
      <vt:lpstr>Cashflow (INR &amp; USD)</vt:lpstr>
      <vt:lpstr>Other metrics</vt:lpstr>
      <vt:lpstr>'Cashflow (INR &amp; USD)'!Print_Area</vt:lpstr>
      <vt:lpstr>'Inc. st and BS (INR)'!Print_Area</vt:lpstr>
      <vt:lpstr>'Inc. st and BS (USD)'!Print_Area</vt:lpstr>
      <vt:lpstr>'Inc. st-Clause 41(INR &amp; USD)'!Print_Area</vt:lpstr>
      <vt:lpstr>'Other metrics'!Print_Area</vt:lpstr>
      <vt:lpstr>TOC!Print_Area</vt:lpstr>
      <vt:lpstr>'Other metrics'!Print_Titles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Aamod Pratham</dc:creator>
  <cp:lastModifiedBy>Rohit Banka</cp:lastModifiedBy>
  <cp:lastPrinted>2018-08-08T11:55:06Z</cp:lastPrinted>
  <dcterms:created xsi:type="dcterms:W3CDTF">2006-09-16T00:00:00Z</dcterms:created>
  <dcterms:modified xsi:type="dcterms:W3CDTF">2018-08-08T11:56:01Z</dcterms:modified>
</cp:coreProperties>
</file>